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10" yWindow="1275" windowWidth="11460" windowHeight="6075" activeTab="1"/>
  </bookViews>
  <sheets>
    <sheet name="関数一覧" sheetId="1" r:id="rId1"/>
    <sheet name="データベース関数" sheetId="2" r:id="rId2"/>
    <sheet name="日付・時刻関数" sheetId="3" r:id="rId3"/>
    <sheet name="財務関数" sheetId="4" r:id="rId4"/>
    <sheet name="情報関数" sheetId="5" r:id="rId5"/>
    <sheet name="論理関数" sheetId="6" r:id="rId6"/>
    <sheet name="検索・行列関数" sheetId="7" r:id="rId7"/>
    <sheet name="数学・三角関数" sheetId="8" r:id="rId8"/>
    <sheet name="統計関数" sheetId="9" r:id="rId9"/>
    <sheet name="文字列操作関数" sheetId="10" r:id="rId10"/>
  </sheets>
  <definedNames/>
  <calcPr fullCalcOnLoad="1"/>
  <pivotCaches>
    <pivotCache cacheId="2" r:id="rId11"/>
  </pivotCaches>
</workbook>
</file>

<file path=xl/sharedStrings.xml><?xml version="1.0" encoding="utf-8"?>
<sst xmlns="http://schemas.openxmlformats.org/spreadsheetml/2006/main" count="1531" uniqueCount="992">
  <si>
    <t>REPLACE(文字列,開始位置,文字数,置換文字列)</t>
  </si>
  <si>
    <t>RIGHT</t>
  </si>
  <si>
    <t>RIGHT(文字列,文字数)</t>
  </si>
  <si>
    <t>文字列の末尾(右端)から指定された文字数の文字を返します。</t>
  </si>
  <si>
    <t>SUBSTITUTE</t>
  </si>
  <si>
    <t>SUBSTITUTE(文字列,検索文字列,置換文字列,置換対象)</t>
  </si>
  <si>
    <t>SEARCH</t>
  </si>
  <si>
    <t>SEARCH(検索文字列,対象,開始位置)</t>
  </si>
  <si>
    <t>TEXT</t>
  </si>
  <si>
    <t>TEXT(値,表示形式)</t>
  </si>
  <si>
    <t>PPMT(利率,期,期間,現在価値,将来価値,支払期日)</t>
  </si>
  <si>
    <t>NPER(利率,定期支払額,現在価値,将来価値,支払期日)</t>
  </si>
  <si>
    <t>IPMT(利率,期,期間,現在価値,将来価値,支払期日)</t>
  </si>
  <si>
    <t>T-001</t>
  </si>
  <si>
    <t>テレビ</t>
  </si>
  <si>
    <t>V-054</t>
  </si>
  <si>
    <t>ビデオ</t>
  </si>
  <si>
    <t>C-352</t>
  </si>
  <si>
    <t>T-003</t>
  </si>
  <si>
    <t>テレビ</t>
  </si>
  <si>
    <t>A-102</t>
  </si>
  <si>
    <t>エアコン</t>
  </si>
  <si>
    <t>T-004</t>
  </si>
  <si>
    <t>テレビ</t>
  </si>
  <si>
    <t>エアコン</t>
  </si>
  <si>
    <t>テレビ</t>
  </si>
  <si>
    <t>T-001</t>
  </si>
  <si>
    <t>V-054</t>
  </si>
  <si>
    <t>ビデオ</t>
  </si>
  <si>
    <t>C-352</t>
  </si>
  <si>
    <t>C-352</t>
  </si>
  <si>
    <t>T-003</t>
  </si>
  <si>
    <t>&lt;&gt;1</t>
  </si>
  <si>
    <t>A-102</t>
  </si>
  <si>
    <t>エアコン</t>
  </si>
  <si>
    <t>T-004</t>
  </si>
  <si>
    <t>エアコン</t>
  </si>
  <si>
    <t>&gt;100000</t>
  </si>
  <si>
    <t>&lt;=150000</t>
  </si>
  <si>
    <t>&lt;3</t>
  </si>
  <si>
    <t>&lt;=3</t>
  </si>
  <si>
    <t>REPLACE(文字列,開始位置,文字数,置換文字列)</t>
  </si>
  <si>
    <t>FIXED(数値,桁数,桁区切り)</t>
  </si>
  <si>
    <t>SUBSTITUTE(文字列,検索文字列,置換文字列,置換対象)</t>
  </si>
  <si>
    <t>ASC</t>
  </si>
  <si>
    <t>リンゴ</t>
  </si>
  <si>
    <t>↑</t>
  </si>
  <si>
    <t>AA-マウス</t>
  </si>
  <si>
    <t>B</t>
  </si>
  <si>
    <t>JIS</t>
  </si>
  <si>
    <t>APPLE</t>
  </si>
  <si>
    <t>↑</t>
  </si>
  <si>
    <r>
      <t>指定位置で数値を四捨五入し、書式設定した</t>
    </r>
    <r>
      <rPr>
        <b/>
        <u val="single"/>
        <sz val="11"/>
        <rFont val="ＭＳ Ｐゴシック"/>
        <family val="3"/>
      </rPr>
      <t>文字列</t>
    </r>
    <r>
      <rPr>
        <sz val="11"/>
        <rFont val="ＭＳ Ｐゴシック"/>
        <family val="3"/>
      </rPr>
      <t>に変換します。</t>
    </r>
  </si>
  <si>
    <t>LEN</t>
  </si>
  <si>
    <t>リンゴ</t>
  </si>
  <si>
    <t>A</t>
  </si>
  <si>
    <t>全角／半角文字の文字数を返します。</t>
  </si>
  <si>
    <t>LEFT(文字列,文字数)    RIGHT(文字列,文字数)</t>
  </si>
  <si>
    <t>MID(文字列,開始位置,文字数)</t>
  </si>
  <si>
    <t>EXACT(文字列1,文字列2)</t>
  </si>
  <si>
    <t>TEXT(値,表示形式)</t>
  </si>
  <si>
    <t>LEFT</t>
  </si>
  <si>
    <t>HALLOW!</t>
  </si>
  <si>
    <t>aaa</t>
  </si>
  <si>
    <t>↑</t>
  </si>
  <si>
    <t>HALLOW!</t>
  </si>
  <si>
    <t>Hallow!</t>
  </si>
  <si>
    <t>aaaa</t>
  </si>
  <si>
    <t>ge.m.d</t>
  </si>
  <si>
    <t>h:mm:ss</t>
  </si>
  <si>
    <t>RIGHT</t>
  </si>
  <si>
    <t>HALLOW!</t>
  </si>
  <si>
    <t>#,##0.00</t>
  </si>
  <si>
    <t>↑</t>
  </si>
  <si>
    <t>\#,##0</t>
  </si>
  <si>
    <t>?/?</t>
  </si>
  <si>
    <t>MID</t>
  </si>
  <si>
    <t>HALLOW!</t>
  </si>
  <si>
    <t>英字の大文字と小文字は区別されます。</t>
  </si>
  <si>
    <r>
      <t>数値を書式設定した</t>
    </r>
    <r>
      <rPr>
        <b/>
        <u val="single"/>
        <sz val="11"/>
        <rFont val="ＭＳ Ｐゴシック"/>
        <family val="3"/>
      </rPr>
      <t>文字列</t>
    </r>
    <r>
      <rPr>
        <sz val="11"/>
        <rFont val="ＭＳ Ｐゴシック"/>
        <family val="3"/>
      </rPr>
      <t>に変換します。</t>
    </r>
  </si>
  <si>
    <t>LEFT/RIGHT/MID関数では、半角/全角の区別なく1文字を1として処理が行われます。</t>
  </si>
  <si>
    <t>FIND(検索文字列,対象,開始位置)</t>
  </si>
  <si>
    <t>SEARCH(検索文字列,対象,開始位置)</t>
  </si>
  <si>
    <t>FIND</t>
  </si>
  <si>
    <t>m</t>
  </si>
  <si>
    <t>Memory</t>
  </si>
  <si>
    <t>↑</t>
  </si>
  <si>
    <t>?O</t>
  </si>
  <si>
    <t>*O</t>
  </si>
  <si>
    <t>Memory</t>
  </si>
  <si>
    <t>↑</t>
  </si>
  <si>
    <t>COUNT(値1,値2, ...)</t>
  </si>
  <si>
    <t>RANK(数値,範囲,順序)</t>
  </si>
  <si>
    <t>りんご</t>
  </si>
  <si>
    <t>ランク</t>
  </si>
  <si>
    <t>みかん</t>
  </si>
  <si>
    <t>ぶどう</t>
  </si>
  <si>
    <t>みかん</t>
  </si>
  <si>
    <t>りんご</t>
  </si>
  <si>
    <t>AVERAGEA(数値1,数値2,...)</t>
  </si>
  <si>
    <t>COUNTA(値1,値2, ...)</t>
  </si>
  <si>
    <t>りんご</t>
  </si>
  <si>
    <t>りんご</t>
  </si>
  <si>
    <t>みかん</t>
  </si>
  <si>
    <t>標本に基づいて標準偏差を計算します。</t>
  </si>
  <si>
    <t>MAX(数値1,数値2,...)</t>
  </si>
  <si>
    <t>MIN(数値1,数値2,...)</t>
  </si>
  <si>
    <t>COUNTIF(範囲,検索条件)</t>
  </si>
  <si>
    <t>SUBTOTAL(集計方法,範囲1,範囲2, ...)</t>
  </si>
  <si>
    <t>ROUND(数値,桁数)</t>
  </si>
  <si>
    <t>ROUNDUP(数値,桁数)</t>
  </si>
  <si>
    <t>AVERAGE関数</t>
  </si>
  <si>
    <t>ROUNDDOWN(数値,桁数)</t>
  </si>
  <si>
    <t>TRUNC(数値,桁数)</t>
  </si>
  <si>
    <t>MAX関数</t>
  </si>
  <si>
    <t>PRODUCT関数</t>
  </si>
  <si>
    <t>みかん</t>
  </si>
  <si>
    <t>りんご</t>
  </si>
  <si>
    <t>STDEVP関数</t>
  </si>
  <si>
    <t>SUM関数</t>
  </si>
  <si>
    <t>ぶどう</t>
  </si>
  <si>
    <t>VAR関数</t>
  </si>
  <si>
    <t>*******</t>
  </si>
  <si>
    <t>↑</t>
  </si>
  <si>
    <t>MOD(数値,除数)</t>
  </si>
  <si>
    <t>↑</t>
  </si>
  <si>
    <t>CEILING</t>
  </si>
  <si>
    <t>マウス</t>
  </si>
  <si>
    <t>↑</t>
  </si>
  <si>
    <t>INDEX(範囲,行番号,列番号,領域番号)</t>
  </si>
  <si>
    <t>=HYPERLINK("[関数リファレンス.xls]検索・行列関数!AE8","クリック")</t>
  </si>
  <si>
    <t>行番号と列番号から、セルのアドレスを表す文字列を作成します。</t>
  </si>
  <si>
    <t>↑</t>
  </si>
  <si>
    <t>ここをクリックすると"AE8"へジャンプします。</t>
  </si>
  <si>
    <t>INDEX(配列,行番号,列番号)</t>
  </si>
  <si>
    <t>INDIRECT(参照文字列,参照形式)</t>
  </si>
  <si>
    <t>=INDEX({"りんご","みかん";"ぶどう","もも"},2,2)</t>
  </si>
  <si>
    <t>=CHOOSE(D31,"赤","青","黄","緑","紫","白")</t>
  </si>
  <si>
    <t>AB31</t>
  </si>
  <si>
    <t>↑</t>
  </si>
  <si>
    <t>HALLOW!</t>
  </si>
  <si>
    <t>=INDIRECT(AB28)</t>
  </si>
  <si>
    <t>↑</t>
  </si>
  <si>
    <t>ことになります。</t>
  </si>
  <si>
    <t>みかん</t>
  </si>
  <si>
    <t>ぶどう</t>
  </si>
  <si>
    <t>もも</t>
  </si>
  <si>
    <t>↑</t>
  </si>
  <si>
    <t>指定される文字列への参照を返します。</t>
  </si>
  <si>
    <t>配列形式の戻り値は、値または値の配列となります。</t>
  </si>
  <si>
    <t>HLOOKUP(検索値,範囲,行番号,検索の型)</t>
  </si>
  <si>
    <t>MATCH(検査値,検査範囲,照合の型)</t>
  </si>
  <si>
    <t>***</t>
  </si>
  <si>
    <t>りんご</t>
  </si>
  <si>
    <t>みかん</t>
  </si>
  <si>
    <t>ぶどう</t>
  </si>
  <si>
    <t>もも</t>
  </si>
  <si>
    <t>ばなな</t>
  </si>
  <si>
    <t>↑</t>
  </si>
  <si>
    <t>VLOOKUP(検索値,範囲,列番号,検索の型)</t>
  </si>
  <si>
    <t>T-001</t>
  </si>
  <si>
    <t>テレビ</t>
  </si>
  <si>
    <t>C-352</t>
  </si>
  <si>
    <t>V-054</t>
  </si>
  <si>
    <t>ビデオ</t>
  </si>
  <si>
    <t>T-003</t>
  </si>
  <si>
    <t>テレビ</t>
  </si>
  <si>
    <t>A-102</t>
  </si>
  <si>
    <t>エアコン</t>
  </si>
  <si>
    <t>範囲の左端列で特定の値を検索し、範囲内の対応するセルの値を返します。</t>
  </si>
  <si>
    <t>AND(論理式1,論理式2, ...)</t>
  </si>
  <si>
    <t>OR(論理式1,論理式2, ...)</t>
  </si>
  <si>
    <t>↑</t>
  </si>
  <si>
    <t>↑</t>
  </si>
  <si>
    <t>セルの対象が、エラー値(#N/A,#VALUE!,#REF!,#DIV/0!,#NUM!,#NAME?,#NULL!)</t>
  </si>
  <si>
    <t>りんご</t>
  </si>
  <si>
    <t>DB(取得価額,残存価額,耐用年数,期,月)</t>
  </si>
  <si>
    <t>PMT(利率,期間,現在価値,将来価値,支払期日)</t>
  </si>
  <si>
    <t>取得価額</t>
  </si>
  <si>
    <t>残存価額</t>
  </si>
  <si>
    <t>耐用年数</t>
  </si>
  <si>
    <t>期</t>
  </si>
  <si>
    <t>月</t>
  </si>
  <si>
    <t>定率法を使用して、特定の期における資産の減価償却費を返します。</t>
  </si>
  <si>
    <t>IPMT(利率,期,期間,現在価値,将来価値,支払期日)</t>
  </si>
  <si>
    <t>PPMT(利率,期,期間,現在価値,将来価値,支払期日)</t>
  </si>
  <si>
    <t>取得価額</t>
  </si>
  <si>
    <t>資産を購入した時点での価格を指定します。</t>
  </si>
  <si>
    <t>残存価額</t>
  </si>
  <si>
    <t>耐用年数が終了した時点での資産の価格を指定します。</t>
  </si>
  <si>
    <t>耐用年数</t>
  </si>
  <si>
    <t>償却の対象となる資産の寿命年数を指定します。</t>
  </si>
  <si>
    <t>期間</t>
  </si>
  <si>
    <t>減価償却費を求める期を指定します。</t>
  </si>
  <si>
    <t>期</t>
  </si>
  <si>
    <t>期間</t>
  </si>
  <si>
    <t>現在価値</t>
  </si>
  <si>
    <t>将来価値</t>
  </si>
  <si>
    <t>支払期日</t>
  </si>
  <si>
    <t>月</t>
  </si>
  <si>
    <t>資産を購入した年の月数を指定します。省略時には、12となります。</t>
  </si>
  <si>
    <t>利率</t>
  </si>
  <si>
    <t>投資期間を通じて一定の利率を指定します。</t>
  </si>
  <si>
    <t>期</t>
  </si>
  <si>
    <t>金利支払額を求める期を1～期間の範囲で指定します。</t>
  </si>
  <si>
    <t>投資期間全体での支払回数の合計を指定します。</t>
  </si>
  <si>
    <t>現在価値</t>
  </si>
  <si>
    <t>将来行われる一連の支払いを、現時点で一括払いした場合の合</t>
  </si>
  <si>
    <t>将来価値</t>
  </si>
  <si>
    <t>最後の支払いを行った後に残る現金の収支を指定します。省略</t>
  </si>
  <si>
    <t>支払期日</t>
  </si>
  <si>
    <t>支払いがいつ行われるかを、数値の0(期末)または1(期首)で指</t>
  </si>
  <si>
    <t>利率の推定値を0から1の間で指定します。省略時には、0.1となります。</t>
  </si>
  <si>
    <t>NPER(利率,定期支払額,現在価値,将来価値,支払期日)</t>
  </si>
  <si>
    <t>PV(利率,期間,定期支払額,将来価値,支払期日)</t>
  </si>
  <si>
    <t>投資の現在価値を返します。</t>
  </si>
  <si>
    <t>TIME(時,分,秒)</t>
  </si>
  <si>
    <t>HOUR(シリアル値)   MINUTE(シリアル値)   SECOND(シリアル値)</t>
  </si>
  <si>
    <t>NOW()</t>
  </si>
  <si>
    <t>TODAY()</t>
  </si>
  <si>
    <t>NETWORKDAYS(開始日,終了日,祭日)</t>
  </si>
  <si>
    <t>NOW</t>
  </si>
  <si>
    <t>DATE</t>
  </si>
  <si>
    <t>HOUR</t>
  </si>
  <si>
    <t>yyyy/M/D</t>
  </si>
  <si>
    <t>ge.m.d</t>
  </si>
  <si>
    <t>TODAY</t>
  </si>
  <si>
    <t>↑</t>
  </si>
  <si>
    <t>MINUTE</t>
  </si>
  <si>
    <t>開始日から終了日までの期間に含まれる稼動日の日数を返します。</t>
  </si>
  <si>
    <t>TIME</t>
  </si>
  <si>
    <t>SECOND</t>
  </si>
  <si>
    <t>h:mm AM/PM</t>
  </si>
  <si>
    <t>h:mm:ss</t>
  </si>
  <si>
    <t>計算結果の小数は、0～0.99999999の範囲にある値で、0:00:00(午前0時)</t>
  </si>
  <si>
    <t>YEAR(シリアル値)   MONTH(シリアル値)   DAY(シリアル値)</t>
  </si>
  <si>
    <t>YEAR</t>
  </si>
  <si>
    <t>↑</t>
  </si>
  <si>
    <t>指定された期間内の日数、月数、または年数を返します。</t>
  </si>
  <si>
    <t>MONTH</t>
  </si>
  <si>
    <t>1(月)～12(月)の範囲の整数を返します。</t>
  </si>
  <si>
    <t>DAY</t>
  </si>
  <si>
    <r>
      <t>文字列</t>
    </r>
    <r>
      <rPr>
        <sz val="11"/>
        <rFont val="ＭＳ Ｐゴシック"/>
        <family val="3"/>
      </rPr>
      <t>として入力</t>
    </r>
  </si>
  <si>
    <t>EOMONTH(開始日,月)</t>
  </si>
  <si>
    <t>エアコンの在庫数の合計</t>
  </si>
  <si>
    <t>元になる日付から曜日の数値を返します。</t>
  </si>
  <si>
    <t>ROUNDDOWN</t>
  </si>
  <si>
    <t>********</t>
  </si>
  <si>
    <t xml:space="preserve">  グリーンのセルは既存データを変更できます。</t>
  </si>
  <si>
    <t>検査値にワイルドカード(? 任意の一文字、* 任意の数の文字)が使えます。</t>
  </si>
  <si>
    <t>INDEX関数の列や行に、MATCH関数を組み合わせて使うことが出来ます。</t>
  </si>
  <si>
    <t>赤</t>
  </si>
  <si>
    <t>青</t>
  </si>
  <si>
    <t>黄</t>
  </si>
  <si>
    <t>紫</t>
  </si>
  <si>
    <t>紫</t>
  </si>
  <si>
    <t>白</t>
  </si>
  <si>
    <t>白</t>
  </si>
  <si>
    <t>この値を元に色の種類を返します。</t>
  </si>
  <si>
    <t>10以下は</t>
  </si>
  <si>
    <t>10より大きくて、20以下</t>
  </si>
  <si>
    <t>20より大きくて、30以下</t>
  </si>
  <si>
    <t>30より大きくて、40以下</t>
  </si>
  <si>
    <t>40より大きくて、50以下</t>
  </si>
  <si>
    <t>上記の表の意味は・・・</t>
  </si>
  <si>
    <t>HLOOKUP</t>
  </si>
  <si>
    <t>引用符("")でくくって入力します。</t>
  </si>
  <si>
    <t>ジャンプ先</t>
  </si>
  <si>
    <t>リンク先</t>
  </si>
  <si>
    <t>別名</t>
  </si>
  <si>
    <t>セルに表示させたい文字列を入力します。</t>
  </si>
  <si>
    <t>[ファイル名.拡張子]シート名!セル名を</t>
  </si>
  <si>
    <t>インターネット上のURLも指定できます。</t>
  </si>
  <si>
    <t>参照文字列にA1形式を使用</t>
  </si>
  <si>
    <t>参照文字列にR1C1形式を使用</t>
  </si>
  <si>
    <t>AB28に入力されているセル名の内容を表示します。</t>
  </si>
  <si>
    <t>TRUE／省略</t>
  </si>
  <si>
    <t>CHOOSE</t>
  </si>
  <si>
    <t>VLOOKUP</t>
  </si>
  <si>
    <t>MATCH</t>
  </si>
  <si>
    <t>HYPERLINK</t>
  </si>
  <si>
    <t>INDIRECT</t>
  </si>
  <si>
    <t>ADDRESS</t>
  </si>
  <si>
    <t>INDEX・MATCH関数を組み合せた入力例</t>
  </si>
  <si>
    <t>INDEX・MATCH</t>
  </si>
  <si>
    <t>MATCHへ</t>
  </si>
  <si>
    <t>INDEXへ</t>
  </si>
  <si>
    <t>関数名</t>
  </si>
  <si>
    <t>書式</t>
  </si>
  <si>
    <t>入力例</t>
  </si>
  <si>
    <t>解説</t>
  </si>
  <si>
    <t>SUMIF(範囲,検索条件,合計範囲)</t>
  </si>
  <si>
    <t>SUMIF</t>
  </si>
  <si>
    <t>範囲内の検索条件に一致する数値の合計を求めます。</t>
  </si>
  <si>
    <t>SUMIF関数の使用例</t>
  </si>
  <si>
    <t>COUNTIF</t>
  </si>
  <si>
    <t>指定された範囲に含まれるセルのうち、検索条件に一致するセルの個数を返します。</t>
  </si>
  <si>
    <t>品名</t>
  </si>
  <si>
    <t>数量</t>
  </si>
  <si>
    <t>戻る</t>
  </si>
  <si>
    <t>COUNTIF関数の使用例</t>
  </si>
  <si>
    <t>この値を元に件数をとります。</t>
  </si>
  <si>
    <t>数学／三角関数</t>
  </si>
  <si>
    <t>データベース関数</t>
  </si>
  <si>
    <t>財務関数</t>
  </si>
  <si>
    <t>情報関数</t>
  </si>
  <si>
    <t>論理関数</t>
  </si>
  <si>
    <t>検索／行列関数</t>
  </si>
  <si>
    <t>統計関数</t>
  </si>
  <si>
    <t>文字列操作関数</t>
  </si>
  <si>
    <t>指定した日付のシリアル値を返します。</t>
  </si>
  <si>
    <t>DATE(年,月,日)</t>
  </si>
  <si>
    <t>DATEVALUE(日付文字列)</t>
  </si>
  <si>
    <t>日付を表す文字列をシリアル値に変換します。</t>
  </si>
  <si>
    <t>現在の日付と時刻に対応するシリアル値を返します。</t>
  </si>
  <si>
    <t>現在の日付をあらわすシリアル値を返します。</t>
  </si>
  <si>
    <t>DATEDIF(開始日,終了日,単位)</t>
  </si>
  <si>
    <t>DAY(シリアル値)</t>
  </si>
  <si>
    <t>HOUR(シリアル値)</t>
  </si>
  <si>
    <t>MINUTE(シリアル値)</t>
  </si>
  <si>
    <t>MONTH(シリアル値)</t>
  </si>
  <si>
    <t>SECOND(シリアル値)</t>
  </si>
  <si>
    <t>YEAR(シリアル値)</t>
  </si>
  <si>
    <t>一定期間の投資に対する金利を返します。</t>
  </si>
  <si>
    <t>HYPERLINK(リンク先,別名)</t>
  </si>
  <si>
    <t>リンク先にジャンプするショートカットを作成します。</t>
  </si>
  <si>
    <t>数値を超えない最大の整数を返します。</t>
  </si>
  <si>
    <t>正の平方根を返します。</t>
  </si>
  <si>
    <t>SUM(数値1,数値2,...)</t>
  </si>
  <si>
    <t>引数の合計を返します。</t>
  </si>
  <si>
    <t>RAND()</t>
  </si>
  <si>
    <t>INT(数値)</t>
  </si>
  <si>
    <t>SQRT(数値)</t>
  </si>
  <si>
    <t>文字列内の全角英数カナ文字を半角英数カナ文字に変換します。</t>
  </si>
  <si>
    <t>ASC(文字列)</t>
  </si>
  <si>
    <t>数値を書式設定した文字列に変換します。</t>
  </si>
  <si>
    <t>JIS (文字列)</t>
  </si>
  <si>
    <t>LEN(文字列)</t>
  </si>
  <si>
    <t>NA()</t>
  </si>
  <si>
    <t>STDEV(数値1, 数値2, ...)</t>
  </si>
  <si>
    <t>SUM関数の使用例</t>
  </si>
  <si>
    <t>合計</t>
  </si>
  <si>
    <t>重さ</t>
  </si>
  <si>
    <t>関数</t>
  </si>
  <si>
    <t>F9キーを押してみて下さい。</t>
  </si>
  <si>
    <t>CELING/FLOOR関数の使用例</t>
  </si>
  <si>
    <t>CEILING(数値,基準値)</t>
  </si>
  <si>
    <t>金額</t>
  </si>
  <si>
    <t>INT/ROUND/ROUNDDOWN/ROUNDUP/TRUNC関数の使用例</t>
  </si>
  <si>
    <t>SQRT関数の使用例</t>
  </si>
  <si>
    <t>MOD関数の使用例</t>
  </si>
  <si>
    <t>SUBTOTAL関数の使用例</t>
  </si>
  <si>
    <t>小計</t>
  </si>
  <si>
    <t>集計方法</t>
  </si>
  <si>
    <t>この値を元に集計をとります。</t>
  </si>
  <si>
    <t>りんご</t>
  </si>
  <si>
    <t>データベース関数</t>
  </si>
  <si>
    <t>財務関数</t>
  </si>
  <si>
    <t>情報関数</t>
  </si>
  <si>
    <t>論理関数</t>
  </si>
  <si>
    <t>検索／行列関数</t>
  </si>
  <si>
    <t>数学／三角関数</t>
  </si>
  <si>
    <t>統計関数</t>
  </si>
  <si>
    <t>文字列操作関数</t>
  </si>
  <si>
    <t>関数リファレンス</t>
  </si>
  <si>
    <t>SUM</t>
  </si>
  <si>
    <t>SUBTOTAL</t>
  </si>
  <si>
    <t>INT</t>
  </si>
  <si>
    <t>ROUND</t>
  </si>
  <si>
    <t>ROUNDDOWN</t>
  </si>
  <si>
    <t>ROUNDUP</t>
  </si>
  <si>
    <t>TRUNC</t>
  </si>
  <si>
    <t>RAND</t>
  </si>
  <si>
    <t>SQRT</t>
  </si>
  <si>
    <t>MOD</t>
  </si>
  <si>
    <t>CEILING</t>
  </si>
  <si>
    <t>FLOOR</t>
  </si>
  <si>
    <t>年</t>
  </si>
  <si>
    <t>月</t>
  </si>
  <si>
    <t>日</t>
  </si>
  <si>
    <t>生年月日</t>
  </si>
  <si>
    <t>現在日</t>
  </si>
  <si>
    <t>年齢は</t>
  </si>
  <si>
    <t>歳です。</t>
  </si>
  <si>
    <t>単位</t>
  </si>
  <si>
    <t>"Y"</t>
  </si>
  <si>
    <t>期間内の満年数</t>
  </si>
  <si>
    <t>"M"</t>
  </si>
  <si>
    <t>期間内の満月数</t>
  </si>
  <si>
    <t>"D"</t>
  </si>
  <si>
    <t>期間内の日数</t>
  </si>
  <si>
    <t>"MD"</t>
  </si>
  <si>
    <t>開始日から終了日までの日数。この場合、月と年は考慮されません。</t>
  </si>
  <si>
    <t>"YM"</t>
  </si>
  <si>
    <t>開始日から終了日までの月数。この場合、日と年は考慮されません。</t>
  </si>
  <si>
    <t>"YD"</t>
  </si>
  <si>
    <t>開始日から終了日までの日数。この場合、年は考慮されません。</t>
  </si>
  <si>
    <t>戻り値</t>
  </si>
  <si>
    <t>戻り値</t>
  </si>
  <si>
    <t>DATEDIF関数の入力例</t>
  </si>
  <si>
    <t>↑</t>
  </si>
  <si>
    <t>DATEVALUE関数の入力例</t>
  </si>
  <si>
    <t>2000年10月1日</t>
  </si>
  <si>
    <t>今日は</t>
  </si>
  <si>
    <t>日です。</t>
  </si>
  <si>
    <t>現在時刻</t>
  </si>
  <si>
    <t>現在</t>
  </si>
  <si>
    <t>時です。</t>
  </si>
  <si>
    <t>分です。</t>
  </si>
  <si>
    <t>HOUR</t>
  </si>
  <si>
    <t>MINUTE</t>
  </si>
  <si>
    <t>秒です。</t>
  </si>
  <si>
    <t>SECOND</t>
  </si>
  <si>
    <t>HOUR／MINUTE／SECOND関数の入力例</t>
  </si>
  <si>
    <t>YEAR／MONTH／DAY関数の入力例</t>
  </si>
  <si>
    <t>YEAR</t>
  </si>
  <si>
    <t>今年は</t>
  </si>
  <si>
    <t>年です。</t>
  </si>
  <si>
    <t>DAY</t>
  </si>
  <si>
    <t>MONTH</t>
  </si>
  <si>
    <t>今月は</t>
  </si>
  <si>
    <t>月です。</t>
  </si>
  <si>
    <t>NOW／TODAY関数の入力例</t>
  </si>
  <si>
    <t>DATE／TIME関数の入力例</t>
  </si>
  <si>
    <t>標準</t>
  </si>
  <si>
    <t>表示形式</t>
  </si>
  <si>
    <t>時</t>
  </si>
  <si>
    <t>分</t>
  </si>
  <si>
    <t>秒</t>
  </si>
  <si>
    <t>DATE</t>
  </si>
  <si>
    <t>TIME</t>
  </si>
  <si>
    <t>NOW</t>
  </si>
  <si>
    <t>TODAY</t>
  </si>
  <si>
    <t>現在の日付と時刻を返します。</t>
  </si>
  <si>
    <t>現在の日付を返します。</t>
  </si>
  <si>
    <t>種類</t>
  </si>
  <si>
    <t>日曜日</t>
  </si>
  <si>
    <t>月曜日</t>
  </si>
  <si>
    <t>火曜日</t>
  </si>
  <si>
    <t>水曜日</t>
  </si>
  <si>
    <t>木曜日</t>
  </si>
  <si>
    <t>金曜日</t>
  </si>
  <si>
    <t>土曜日</t>
  </si>
  <si>
    <t>シリアル値から曜日を数値に変換した結果を返します。</t>
  </si>
  <si>
    <t>DATEDIF</t>
  </si>
  <si>
    <t>DATEVALUE</t>
  </si>
  <si>
    <t>WEEKDAY</t>
  </si>
  <si>
    <t>関数一覧へ</t>
  </si>
  <si>
    <t>伊東 知代子</t>
  </si>
  <si>
    <t>山田 あゆみ</t>
  </si>
  <si>
    <t>槌谷 泰子</t>
  </si>
  <si>
    <t>張遼 聡子</t>
  </si>
  <si>
    <t>PHONETIC関数の入力例</t>
  </si>
  <si>
    <t>データタイプ</t>
  </si>
  <si>
    <t>数値</t>
  </si>
  <si>
    <t>文字列</t>
  </si>
  <si>
    <t>論理値</t>
  </si>
  <si>
    <t>エラー値</t>
  </si>
  <si>
    <t>配列</t>
  </si>
  <si>
    <t>データタイプを数値に変換して返します。</t>
  </si>
  <si>
    <t>TYPE関数の入力例</t>
  </si>
  <si>
    <t>NA関数の入力例</t>
  </si>
  <si>
    <t>#N/Aは、使用できる値がないことを意味するエラー値です。
空白セルにエラー値#N/Aを入力しておくことによって、誤って計算の対象として使うというエラーを防ぐことができます。
数式がエラー値#N/Aを含むセルを参照すると、計算結果がエラー値#N/Aになります。</t>
  </si>
  <si>
    <t>ISBLANK</t>
  </si>
  <si>
    <t>ISERROR</t>
  </si>
  <si>
    <t>HALLOW!</t>
  </si>
  <si>
    <t>セルの対象が、空白セルを参照するときはTRUE、それ以外はFALSEを返します。</t>
  </si>
  <si>
    <t>を参照するときはTRUE、それ以外はFALSEを返します。</t>
  </si>
  <si>
    <t>ISBLANK／ISERROR関数入力例</t>
  </si>
  <si>
    <t>NA</t>
  </si>
  <si>
    <t>PHONETIC</t>
  </si>
  <si>
    <t>TYPE</t>
  </si>
  <si>
    <t>ASC</t>
  </si>
  <si>
    <t>JIS</t>
  </si>
  <si>
    <t>LEN</t>
  </si>
  <si>
    <t>ASC／JIS／LEN関数の入力例</t>
  </si>
  <si>
    <t>全角英数カナ文字を半角英数カナ文字に変換します。</t>
  </si>
  <si>
    <t>半角英数カナ文字を全角英数カナ文字に変換します。</t>
  </si>
  <si>
    <t>LEFT</t>
  </si>
  <si>
    <t>RIGHT</t>
  </si>
  <si>
    <t>MID</t>
  </si>
  <si>
    <t>文字列の先頭(左端)から指定された数の文字を返します。</t>
  </si>
  <si>
    <t>LEFT／RIGHT／MID関数の入力例</t>
  </si>
  <si>
    <t>左端から指定文字数分を返します。</t>
  </si>
  <si>
    <t>右端から指定文字数分を返します。</t>
  </si>
  <si>
    <t>任意の位置から指定文字数分を返します。</t>
  </si>
  <si>
    <t>文字列</t>
  </si>
  <si>
    <t>文字数</t>
  </si>
  <si>
    <t>開始位置</t>
  </si>
  <si>
    <t>検索文字列</t>
  </si>
  <si>
    <t>対象</t>
  </si>
  <si>
    <t>FIND</t>
  </si>
  <si>
    <t>SEARCH</t>
  </si>
  <si>
    <t>大文字・小文字が区別されます。</t>
  </si>
  <si>
    <t>大文字・小文字が区別されません。</t>
  </si>
  <si>
    <t>?_任意の一文字</t>
  </si>
  <si>
    <t>*_任意の数の文字</t>
  </si>
  <si>
    <t>FIND／SEARCH関数の入力例</t>
  </si>
  <si>
    <t>指定した範囲の数値の合計を返します。</t>
  </si>
  <si>
    <t>この値を元に数量の合計を返します。</t>
  </si>
  <si>
    <t>この値の平方根を返します。</t>
  </si>
  <si>
    <t>ワークシートが再計算されるたびに、新しい乱数が返されます。</t>
  </si>
  <si>
    <t>数値</t>
  </si>
  <si>
    <t>除数</t>
  </si>
  <si>
    <t>数値を除数で割った余りをとります。</t>
  </si>
  <si>
    <t>COUNT関数</t>
  </si>
  <si>
    <t>COUNTA関数</t>
  </si>
  <si>
    <t>MIN関数</t>
  </si>
  <si>
    <t>STDEV関数</t>
  </si>
  <si>
    <t>VARP関数</t>
  </si>
  <si>
    <t>基準値</t>
  </si>
  <si>
    <t>数値を挟む基準値の倍数のうち、0から遠い方の値を返します。</t>
  </si>
  <si>
    <t>数値を挟む基準値の倍数のうち、0に近い方の値を返します。</t>
  </si>
  <si>
    <t>REPLACE</t>
  </si>
  <si>
    <t>SUBSTITUTE</t>
  </si>
  <si>
    <t>置換文字列</t>
  </si>
  <si>
    <t>置換対象</t>
  </si>
  <si>
    <t>置換文字列</t>
  </si>
  <si>
    <t>REPLACE／SUBSTITUTE関数の入力例</t>
  </si>
  <si>
    <t>置換対象を省略すると指定されたすべての文字を置換えます。</t>
  </si>
  <si>
    <t>置換対象以降の指定された文字を他の文字に置換えます。</t>
  </si>
  <si>
    <t>指定された文字数の文字を他の文字に置換えます。</t>
  </si>
  <si>
    <t>文字列中の指定された文字数の文字を他の文字に置換えます。</t>
  </si>
  <si>
    <t>1900年1月1日を1としたシリアル値を返します。</t>
  </si>
  <si>
    <t>から23:59:59(午後11時59分59秒)までの時刻を返します。</t>
  </si>
  <si>
    <t>1900年1月1日を１としたシリアル値を返します。</t>
  </si>
  <si>
    <t>0(午前0時)～23(午後11時)の範囲の整数を返します。</t>
  </si>
  <si>
    <t>0(分)～59(分)の範囲の整数を返します。</t>
  </si>
  <si>
    <t>0(秒)～59(秒)の範囲の整数を返します。</t>
  </si>
  <si>
    <t>1900(年)～9999(年)の範囲の整数を返します。</t>
  </si>
  <si>
    <t>1(1日)～31(31日)の範囲の整数を返します。</t>
  </si>
  <si>
    <t>WEEKDAY関数の入力例</t>
  </si>
  <si>
    <t>文字列を比較して、全く同じである場合はTRUEを、そうでない場合は</t>
  </si>
  <si>
    <t>FALSEを返します。</t>
  </si>
  <si>
    <t>文字列1</t>
  </si>
  <si>
    <t>文字列2</t>
  </si>
  <si>
    <t>EXACT関数の入力例</t>
  </si>
  <si>
    <t>桁数</t>
  </si>
  <si>
    <t>桁区切り</t>
  </si>
  <si>
    <t>値</t>
  </si>
  <si>
    <t>(桁区切りがFALSEか省略すると、カンマ区切りされます。)</t>
  </si>
  <si>
    <t>FIXED関数の入力例</t>
  </si>
  <si>
    <t>分類</t>
  </si>
  <si>
    <t>日付</t>
  </si>
  <si>
    <t>分数</t>
  </si>
  <si>
    <t>時刻</t>
  </si>
  <si>
    <t>表示形式は、「セル書式」の「表示形式」参照。</t>
  </si>
  <si>
    <t>TEXT関数の入力例</t>
  </si>
  <si>
    <t>EXACT</t>
  </si>
  <si>
    <t>FIXED</t>
  </si>
  <si>
    <t>TEXT</t>
  </si>
  <si>
    <t>条件(論理式)が真(TRUE)の場合と、偽(FALSE)の場合を判断して値を返します。</t>
  </si>
  <si>
    <t>IF関数の入力例</t>
  </si>
  <si>
    <t>●80点以上だったら合格、そうでなければ不合格と表示する。</t>
  </si>
  <si>
    <t>●2つの数値の差を求める。</t>
  </si>
  <si>
    <t>●数値をそのまま表示するが、エラーだったら注意と表示する。</t>
  </si>
  <si>
    <t>(ISERROR,#N/Aは情報関数参照）</t>
  </si>
  <si>
    <t>●2つの値が両方とも負の数だったら負、どちらか一方が負の数だったら正負</t>
  </si>
  <si>
    <t>IF関数のネスト(入れ子)は最高で7つまで可能です。</t>
  </si>
  <si>
    <t>AND／OR関数入力例</t>
  </si>
  <si>
    <t>RAND関数の使用例</t>
  </si>
  <si>
    <t>論理式1</t>
  </si>
  <si>
    <t>論理式2</t>
  </si>
  <si>
    <t>論理式3</t>
  </si>
  <si>
    <t>IF関数と組み合わせて使うと・・・</t>
  </si>
  <si>
    <t>●2つの値がどちらか一方でも負の数だったら負、両方とも正の数のみ正と表示し</t>
  </si>
  <si>
    <t>ます。</t>
  </si>
  <si>
    <t>IF</t>
  </si>
  <si>
    <t>AND</t>
  </si>
  <si>
    <t>OR</t>
  </si>
  <si>
    <t>リストの指定された列を検索し、条件を満たすレコードの数値入力セルの個数を返します。</t>
  </si>
  <si>
    <t>データベース関数の引数について</t>
  </si>
  <si>
    <t>行(レコード)と列(フィールド)で構成されています。</t>
  </si>
  <si>
    <t>指定した条件を入力しているセル範囲をいいます。列ラベルが必要です。</t>
  </si>
  <si>
    <t>先頭行に各列のラベルが付いているセル範囲をいいます。</t>
  </si>
  <si>
    <t>(1列目を1として)指定します。</t>
  </si>
  <si>
    <t>在庫数</t>
  </si>
  <si>
    <t>型番</t>
  </si>
  <si>
    <t>冷蔵庫</t>
  </si>
  <si>
    <t>出庫停止</t>
  </si>
  <si>
    <t>次へ</t>
  </si>
  <si>
    <t>A-104</t>
  </si>
  <si>
    <t>金額が100000より大きく、150000以下のデータ</t>
  </si>
  <si>
    <t>品名がテレビで出庫停止ではないものと、ビデオのデータ</t>
  </si>
  <si>
    <t>品名がテレビのデータ</t>
  </si>
  <si>
    <t>条件が上下に並べると、OR（～もしくは～）条件になります。</t>
  </si>
  <si>
    <t>条件を左右に並べると、AND（～しかも～）条件になります。</t>
  </si>
  <si>
    <t>前へ</t>
  </si>
  <si>
    <t>データベース関数の引数について</t>
  </si>
  <si>
    <t>DSUM関数の入力例</t>
  </si>
  <si>
    <t>テレビの金額の合計</t>
  </si>
  <si>
    <t>条件には書式(カンマ)は必要ありません。</t>
  </si>
  <si>
    <t>DAVERAGE関数の入力例</t>
  </si>
  <si>
    <t>DCOUNT関数の入力例</t>
  </si>
  <si>
    <t>出庫停止でないテレビの種類</t>
  </si>
  <si>
    <t>DMAX関数の入力例</t>
  </si>
  <si>
    <t>DMIN関数の入力例</t>
  </si>
  <si>
    <t>在庫数が3以下の金額の最小値</t>
  </si>
  <si>
    <t>在庫数が3より少ない金額の最大値</t>
  </si>
  <si>
    <t>DSUM</t>
  </si>
  <si>
    <t>DAVERAGE</t>
  </si>
  <si>
    <t>DCOUNT</t>
  </si>
  <si>
    <t>DMAX</t>
  </si>
  <si>
    <t>DMIN</t>
  </si>
  <si>
    <t>検索文字列を対象の中で検索し、文字列の位置を数値で返します。</t>
  </si>
  <si>
    <t>ADDRESS関数の入力例</t>
  </si>
  <si>
    <t>CHOOSE関数の入力例</t>
  </si>
  <si>
    <t>HLOOKUP関数の入力例</t>
  </si>
  <si>
    <t>VLOOKUP関数の入力例</t>
  </si>
  <si>
    <t>INDEX関数の入力例①</t>
  </si>
  <si>
    <t>INDEX関数の入力例②</t>
  </si>
  <si>
    <t>MATCH関数の入力例</t>
  </si>
  <si>
    <t>HYPERLINK関数の入力例</t>
  </si>
  <si>
    <t>INDIRECT関数の入力例</t>
  </si>
  <si>
    <t>参照の型</t>
  </si>
  <si>
    <t>1/省略</t>
  </si>
  <si>
    <t>絶対参照</t>
  </si>
  <si>
    <t>行が絶対参照で、列が相対参照</t>
  </si>
  <si>
    <t>行が相対参照で、列が絶対参照</t>
  </si>
  <si>
    <t>相対参照</t>
  </si>
  <si>
    <t>説明</t>
  </si>
  <si>
    <t>説  明</t>
  </si>
  <si>
    <t>参照形式</t>
  </si>
  <si>
    <t>A1形式</t>
  </si>
  <si>
    <t>R1C1形式</t>
  </si>
  <si>
    <t>＊後ろ3つの引数は省略可</t>
  </si>
  <si>
    <t>参照の型</t>
  </si>
  <si>
    <t>＊入力例では関数はピンク色のセルに入力されています。</t>
  </si>
  <si>
    <t xml:space="preserve">  カーソルを位置付けて、数式バーで内容を確認して下さい。</t>
  </si>
  <si>
    <t>両方とも負の数でなかったら正と表示する。</t>
  </si>
  <si>
    <t>＊値の最大数は29個</t>
  </si>
  <si>
    <t>インデックスを使って、引数の値の中から特定の値を1つを選択します。</t>
  </si>
  <si>
    <t>英字の大文字と小文字は区別されません。</t>
  </si>
  <si>
    <t>検索の型</t>
  </si>
  <si>
    <t>一致する値か、それ以下の最大値</t>
  </si>
  <si>
    <t>一致する値か、#N/Aエラー</t>
  </si>
  <si>
    <t>説   明</t>
  </si>
  <si>
    <t>TRUEを指定した場合、範囲の左端列のデータは昇順に並べておきます。</t>
  </si>
  <si>
    <t>範囲の上端行で特定の値を検索し、範囲内の対応するセルの値を返します。</t>
  </si>
  <si>
    <t>TRUEを指定した場合、範囲の上端列のデータは昇順に並べておきます。</t>
  </si>
  <si>
    <t>国語</t>
  </si>
  <si>
    <t>昼食</t>
  </si>
  <si>
    <t>数学</t>
  </si>
  <si>
    <t>休憩</t>
  </si>
  <si>
    <t>英語</t>
  </si>
  <si>
    <t>この値を元に表引きします。</t>
  </si>
  <si>
    <t>時間</t>
  </si>
  <si>
    <t>科目</t>
  </si>
  <si>
    <t>在庫数</t>
  </si>
  <si>
    <t>行</t>
  </si>
  <si>
    <t>列</t>
  </si>
  <si>
    <t>九九の表</t>
  </si>
  <si>
    <t>範囲が複数ある場合は領域番号で何番目の範囲を対象にするか指定できます。</t>
  </si>
  <si>
    <t>領域番号を省略すると、領域番号は1とみなされます。</t>
  </si>
  <si>
    <t>みかん</t>
  </si>
  <si>
    <t>ぶどう</t>
  </si>
  <si>
    <t>配列は中かっこ({})でくくり、列の区切りをカンマ(,)、行の区切りを</t>
  </si>
  <si>
    <t>セミコロン(;)を使って指定します。</t>
  </si>
  <si>
    <t>{"りんご","みかん";"ぶどう","もも"}の配列定数は、以下の表と同じ</t>
  </si>
  <si>
    <t>上記の式の答えはこうなります。</t>
  </si>
  <si>
    <t>照合の型</t>
  </si>
  <si>
    <t>一致する値か、それ以上の最小値</t>
  </si>
  <si>
    <t>検査範囲</t>
  </si>
  <si>
    <t>昇順</t>
  </si>
  <si>
    <t>降順</t>
  </si>
  <si>
    <t>検査範囲内を検査値で検索し、一致する要素の相対的な位置を数値で返します。</t>
  </si>
  <si>
    <t>0／省略</t>
  </si>
  <si>
    <t>ワイルドカード(? *)が使えます。</t>
  </si>
  <si>
    <t>AVERAGE関数の入力例</t>
  </si>
  <si>
    <t>AVERAGEA関数の入力例</t>
  </si>
  <si>
    <t>COUNT関数の入力例</t>
  </si>
  <si>
    <t>COUNTA関数の入力例</t>
  </si>
  <si>
    <t>RANK関数の入力例</t>
  </si>
  <si>
    <t>STDEV関数の入力例</t>
  </si>
  <si>
    <t>平均</t>
  </si>
  <si>
    <t>指定した範囲の数値の平均を返します。</t>
  </si>
  <si>
    <t>未入力セルや、文字列は計算の対象外になります。</t>
  </si>
  <si>
    <t>未入力セルは計算の対象外になりますが、文字列は計算対象になります。</t>
  </si>
  <si>
    <t>件数</t>
  </si>
  <si>
    <t>指定した範囲の数値の件数を返します。</t>
  </si>
  <si>
    <t>順序</t>
  </si>
  <si>
    <t>0以外</t>
  </si>
  <si>
    <t>範囲内の数値は降順に並べたランクになります。</t>
  </si>
  <si>
    <t>範囲内の数値は昇順に並べたランクになります。</t>
  </si>
  <si>
    <t>指定した範囲の数値の順位を返します。</t>
  </si>
  <si>
    <t>佐藤</t>
  </si>
  <si>
    <t>田中</t>
  </si>
  <si>
    <t>鈴木</t>
  </si>
  <si>
    <t>標準偏差</t>
  </si>
  <si>
    <t>DB関数の入力例</t>
  </si>
  <si>
    <t>IPMT関数の入力例</t>
  </si>
  <si>
    <t>NPER関数の入力例</t>
  </si>
  <si>
    <t>PV関数の入力例</t>
  </si>
  <si>
    <t>PPMT関数の入力例</t>
  </si>
  <si>
    <t>PMT関数の入力例</t>
  </si>
  <si>
    <t>RATE関数の入力例</t>
  </si>
  <si>
    <t>定します。省略時には、0となります。</t>
  </si>
  <si>
    <t>計金額を指定します。省略時には、0となります。</t>
  </si>
  <si>
    <t>時には、0となります。</t>
  </si>
  <si>
    <t>定期支払額</t>
  </si>
  <si>
    <t>元金と利息以外の手数料や税金は含まれません。</t>
  </si>
  <si>
    <t>負の値で指定します。</t>
  </si>
  <si>
    <t>財務関数の引数</t>
  </si>
  <si>
    <t>財務関数の引数について</t>
  </si>
  <si>
    <t>定期支払額</t>
  </si>
  <si>
    <t>現在価値</t>
  </si>
  <si>
    <t>将来価値</t>
  </si>
  <si>
    <t>支払期日</t>
  </si>
  <si>
    <t>期間</t>
  </si>
  <si>
    <t>期</t>
  </si>
  <si>
    <t>RATE(期間,定期支払額,現在価値,将来価値,支払期日,推定値)</t>
  </si>
  <si>
    <t>推定値</t>
  </si>
  <si>
    <t>投資に対する支払い回数を返します。</t>
  </si>
  <si>
    <t>投資に対する定期支払額の総計を返します。</t>
  </si>
  <si>
    <t>特定の期における、投資に対する元金の支払額を返します。</t>
  </si>
  <si>
    <t>投資期間内の特定の期における、支払金利を返します。</t>
  </si>
  <si>
    <t>年利2.7%で、月々3万円づつ積み立てた場合に50万円貯蓄出来るまでの</t>
  </si>
  <si>
    <t>回</t>
  </si>
  <si>
    <t>第3期における減価償却費。</t>
  </si>
  <si>
    <t>取得価格が300万円、残存価格が30万円、耐用年数が10年の資産について</t>
  </si>
  <si>
    <t>預金回数。(月の利率は2.7%÷12)</t>
  </si>
  <si>
    <t>年利(利率)</t>
  </si>
  <si>
    <t>年利26%で、150万円を36回(3年間)で、期末支払いにした時の第24</t>
  </si>
  <si>
    <t>期の返済額における元金。(月の利率は26%÷12)</t>
  </si>
  <si>
    <t>期の返済額における利息。(月の利率は26%÷12)</t>
  </si>
  <si>
    <t>150万円を月々5万円で、36回の期首支払いにした時の推定値10%の</t>
  </si>
  <si>
    <t>利率(月単位)。</t>
  </si>
  <si>
    <t>年利26%で、月々期首支払いで5万円づつ12回(1年間)で返済するとき</t>
  </si>
  <si>
    <t>の借入れ限度額。(月の利率は26%÷12)</t>
  </si>
  <si>
    <t>積立の場合</t>
  </si>
  <si>
    <t>ローンの場合</t>
  </si>
  <si>
    <t>年利2.7%で、150万円を36回(3年間)で積立てられるようにする場合</t>
  </si>
  <si>
    <t>の月々の預金額。(月の利率は26%÷12)</t>
  </si>
  <si>
    <t>IPMT</t>
  </si>
  <si>
    <t>NPER</t>
  </si>
  <si>
    <t>DB</t>
  </si>
  <si>
    <t>PMT</t>
  </si>
  <si>
    <t>PPMT</t>
  </si>
  <si>
    <t>PV</t>
  </si>
  <si>
    <t>RATE</t>
  </si>
  <si>
    <t>NETWORKDAYS関数の入力例</t>
  </si>
  <si>
    <t>WORKDAY関数の入力例</t>
  </si>
  <si>
    <t>EDATE関数の入力例</t>
  </si>
  <si>
    <t>EOMONTH関数の入力例</t>
  </si>
  <si>
    <t>日です。</t>
  </si>
  <si>
    <t>稼働日は</t>
  </si>
  <si>
    <t>開始日</t>
  </si>
  <si>
    <t>終了日</t>
  </si>
  <si>
    <t>祭日には、祝日以外の休日があれば指定します(創立記念日など)。</t>
  </si>
  <si>
    <t>NETWORKDAYS</t>
  </si>
  <si>
    <t>日数</t>
  </si>
  <si>
    <t>開始日から指定した日数だけ後(前)の日付を返します。</t>
  </si>
  <si>
    <t>(前の日付は日数にマイナスを指定)</t>
  </si>
  <si>
    <t>WORKDAY</t>
  </si>
  <si>
    <t>開始日</t>
  </si>
  <si>
    <t>開始日から指定した日数だけ後(前)の日付をシリアル値で返します。</t>
  </si>
  <si>
    <t>開始日から指定した月だけ後(前)の日付をシリアル値で返します。</t>
  </si>
  <si>
    <t>(前の日付は月にマイナスを指定)</t>
  </si>
  <si>
    <t>EDATE</t>
  </si>
  <si>
    <t>開始日から指定した月だけ後(前)の月の最終日をシリアル値で返します。</t>
  </si>
  <si>
    <t>(前の月の最終日は月にマイナスを指定)</t>
  </si>
  <si>
    <t>EOMONTH</t>
  </si>
  <si>
    <t>時刻の時を返します。</t>
  </si>
  <si>
    <t>シリアル値で表される月を返します。</t>
  </si>
  <si>
    <t>シリアル値で表される年を返します。</t>
  </si>
  <si>
    <t>論理式の結果に応じて指定された値を返します。</t>
  </si>
  <si>
    <t>INDEX   ①</t>
  </si>
  <si>
    <t>INDEX   ②</t>
  </si>
  <si>
    <t>AVERAGE</t>
  </si>
  <si>
    <t>AVERAGEA</t>
  </si>
  <si>
    <t>COUNT</t>
  </si>
  <si>
    <t>COUNTA</t>
  </si>
  <si>
    <t>RANK</t>
  </si>
  <si>
    <t>STDEV</t>
  </si>
  <si>
    <t>指定した範囲の数値の最大値を返します。</t>
  </si>
  <si>
    <t>指定した範囲の数値の最小値を返します。</t>
  </si>
  <si>
    <t>MAX関数の入力例</t>
  </si>
  <si>
    <t>MIN関数の入力例</t>
  </si>
  <si>
    <t>最大値</t>
  </si>
  <si>
    <t>最小値</t>
  </si>
  <si>
    <t>空白セルや文字列は対象外になります。</t>
  </si>
  <si>
    <t>GETPIVOTDATA(ピボットテーブル,名前)</t>
  </si>
  <si>
    <t>GETPIVOTDATA関数の入力例</t>
  </si>
  <si>
    <t>店舗</t>
  </si>
  <si>
    <t>商品名</t>
  </si>
  <si>
    <t>単価</t>
  </si>
  <si>
    <t>売上数</t>
  </si>
  <si>
    <t>売上金額</t>
  </si>
  <si>
    <t>新宿</t>
  </si>
  <si>
    <t>ブラウス</t>
  </si>
  <si>
    <t>ニット</t>
  </si>
  <si>
    <t>スカート</t>
  </si>
  <si>
    <t>パンツ</t>
  </si>
  <si>
    <t>ジャケット</t>
  </si>
  <si>
    <t>スーツ</t>
  </si>
  <si>
    <t>渋谷</t>
  </si>
  <si>
    <t>池袋</t>
  </si>
  <si>
    <t>総計</t>
  </si>
  <si>
    <t>合計 : 売上金額</t>
  </si>
  <si>
    <t>渋谷 ニット</t>
  </si>
  <si>
    <t>名前には求めるデータの行と列のフィールド名を半角スペースで</t>
  </si>
  <si>
    <t>区切って入力します。(行と列はどちらが先でもかまいません。)</t>
  </si>
  <si>
    <t>日付／時刻関数</t>
  </si>
  <si>
    <t>日付／時刻関数</t>
  </si>
  <si>
    <t>DSUM</t>
  </si>
  <si>
    <t>リストの指定された列を検索し、条件を満たすレコードの合計を返します。</t>
  </si>
  <si>
    <t>DAVERAGE</t>
  </si>
  <si>
    <t>リストの指定された列を検索し、条件を満たすレコードの平均値を返します。</t>
  </si>
  <si>
    <t>DCOUNT</t>
  </si>
  <si>
    <t>DMAX</t>
  </si>
  <si>
    <t>リストの指定された列を検索し、条件を満たすレコードの最大値を返します。</t>
  </si>
  <si>
    <t>DMIN</t>
  </si>
  <si>
    <t>DATE</t>
  </si>
  <si>
    <t>DATEDIF</t>
  </si>
  <si>
    <t>指定された期間内の日数、月数、または年数を返します。</t>
  </si>
  <si>
    <t>DATEVALUE</t>
  </si>
  <si>
    <t>DAY</t>
  </si>
  <si>
    <t>シリアル値で表される日を返します。</t>
  </si>
  <si>
    <t>EDATE</t>
  </si>
  <si>
    <t>EDATE(開始日,月)</t>
  </si>
  <si>
    <t>EOMONTH</t>
  </si>
  <si>
    <t>EOMONTH(開始日,月)</t>
  </si>
  <si>
    <t>HOUR</t>
  </si>
  <si>
    <t>MINUTE</t>
  </si>
  <si>
    <t>時刻の分を返します。</t>
  </si>
  <si>
    <t>MONTH</t>
  </si>
  <si>
    <t>NETWORKDAYS</t>
  </si>
  <si>
    <t>NETWORKDAYS(開始日,終了日,祭日)</t>
  </si>
  <si>
    <t>開始日から終了日までの期間に含まれる稼動日の日数を返します。</t>
  </si>
  <si>
    <t>NOW</t>
  </si>
  <si>
    <t>NOW()</t>
  </si>
  <si>
    <t>SECOND</t>
  </si>
  <si>
    <t>時刻の秒を返します。</t>
  </si>
  <si>
    <t>TIME</t>
  </si>
  <si>
    <t>TIME(時,分,秒)</t>
  </si>
  <si>
    <t>指定された時刻に対応する小数を返します。</t>
  </si>
  <si>
    <t>TODAY</t>
  </si>
  <si>
    <t>TODAY()</t>
  </si>
  <si>
    <t>WEEKDAY</t>
  </si>
  <si>
    <t>WEEKDAY(シリアル値,種類)</t>
  </si>
  <si>
    <t>WORKDAY</t>
  </si>
  <si>
    <t>WORKDAY(開始日,日数,祭日)</t>
  </si>
  <si>
    <t>YEAR</t>
  </si>
  <si>
    <t>DB</t>
  </si>
  <si>
    <t>DB(取得価額,残存価額,耐用年数,期間,月)</t>
  </si>
  <si>
    <t>定率法を使用して、特定の期における資産の減価償却費を返します。</t>
  </si>
  <si>
    <t>IPMT</t>
  </si>
  <si>
    <t>NPER</t>
  </si>
  <si>
    <t>PMT</t>
  </si>
  <si>
    <t>PMT(利率,期間,現在価値,将来価値,支払期日)</t>
  </si>
  <si>
    <t>PPMT</t>
  </si>
  <si>
    <t>PV</t>
  </si>
  <si>
    <t>PV(利率,期間,定期支払額,将来価値,支払期日)</t>
  </si>
  <si>
    <t>投資の現在価値を返します。</t>
  </si>
  <si>
    <t>RATE</t>
  </si>
  <si>
    <t>ISBLANK</t>
  </si>
  <si>
    <t>ISERROR</t>
  </si>
  <si>
    <t>NA</t>
  </si>
  <si>
    <t>常にエラー値#N/Aを返します。</t>
  </si>
  <si>
    <t>PHONETIC</t>
  </si>
  <si>
    <t>PHONETIC(範囲)</t>
  </si>
  <si>
    <t>TYPE</t>
  </si>
  <si>
    <t>TYPE(データタイプ)</t>
  </si>
  <si>
    <t>データ型を表す数値を返します。</t>
  </si>
  <si>
    <t>IF</t>
  </si>
  <si>
    <t>IF(論理式,真の場合,偽の場合)</t>
  </si>
  <si>
    <t>AND</t>
  </si>
  <si>
    <t>AND(論理式1,論理式2, ...)</t>
  </si>
  <si>
    <t>すべての引数がTRUEのとき、TRUEを返します。</t>
  </si>
  <si>
    <t>OR</t>
  </si>
  <si>
    <t>OR(論理式1,論理式2, ...)</t>
  </si>
  <si>
    <t>いずれかの引数がTRUEのとき、TRUEを返します。</t>
  </si>
  <si>
    <t>ADDRESS</t>
  </si>
  <si>
    <t>ADDRESS(行番号,列番号,参照の型,参照形式,シート名)</t>
  </si>
  <si>
    <t>行番号と列番号から、セルのアドレスを表す文字列を作成します。</t>
  </si>
  <si>
    <t>CHOOSE</t>
  </si>
  <si>
    <t>CHOOSE(インデックス,値1,値2, ...)</t>
  </si>
  <si>
    <t>インデックスを使って、引数の値の中から特定の値を1つ選択します。</t>
  </si>
  <si>
    <t>GETPIVOTDATA</t>
  </si>
  <si>
    <t>HLOOKUP</t>
  </si>
  <si>
    <t>HLOOKUP(検索値,範囲,行番号,検索の型)</t>
  </si>
  <si>
    <t>HYPERLINK</t>
  </si>
  <si>
    <t>INDEX    ①</t>
  </si>
  <si>
    <t>INDEX(範囲,行番号,列番号,領域番号)</t>
  </si>
  <si>
    <t>INDEX    ②</t>
  </si>
  <si>
    <t>INDEX(配列,行番号,列番号)</t>
  </si>
  <si>
    <t>INDIRECT</t>
  </si>
  <si>
    <t>INDIRECT(参照文字列,参照形式)</t>
  </si>
  <si>
    <t>指定される文字列への参照を返します。</t>
  </si>
  <si>
    <t>MATCH</t>
  </si>
  <si>
    <t>MATCH(検査値,検査範囲,照合の型)</t>
  </si>
  <si>
    <t>VLOOKUP</t>
  </si>
  <si>
    <t>VLOOKUP(検索値,範囲,列番号,検索の型)</t>
  </si>
  <si>
    <t>範囲の左端列で特定の値を検索し、範囲内の対応するセルの値を返します。</t>
  </si>
  <si>
    <t>CEILING</t>
  </si>
  <si>
    <t>COUNTIF(範囲,検索条件)</t>
  </si>
  <si>
    <t>FLOOR</t>
  </si>
  <si>
    <t>FLOOR(数値,基準値)</t>
  </si>
  <si>
    <t>数値を挟む基準値の倍数のうち、0に近い方の値を返します。</t>
  </si>
  <si>
    <t>INT</t>
  </si>
  <si>
    <t>MOD</t>
  </si>
  <si>
    <t>MOD(数値,除数)</t>
  </si>
  <si>
    <t>数値を除数で割ったときの剰余を返します。戻り値は除数と同じ符号になります。</t>
  </si>
  <si>
    <t>RAND</t>
  </si>
  <si>
    <t>0以上で1より小さい乱数を発生させます。</t>
  </si>
  <si>
    <t>ROUND</t>
  </si>
  <si>
    <t>ROUND(数値,桁数)</t>
  </si>
  <si>
    <t>ROUNDDOWN</t>
  </si>
  <si>
    <t>ROUNDDOWN(数値,桁数)</t>
  </si>
  <si>
    <t>ROUNDUP</t>
  </si>
  <si>
    <t>ROUNDUP(数値,桁数)</t>
  </si>
  <si>
    <t>SQRT</t>
  </si>
  <si>
    <t>SUBTOTAL</t>
  </si>
  <si>
    <t>SUBTOTAL(集計方法,範囲1,範囲2, ...)</t>
  </si>
  <si>
    <t>リストの集計値を返します。</t>
  </si>
  <si>
    <t>SUM</t>
  </si>
  <si>
    <t>SUMIF</t>
  </si>
  <si>
    <t>TRUNC</t>
  </si>
  <si>
    <t>TRUNC(数値,桁数)</t>
  </si>
  <si>
    <t>数値の小数部を切り捨てて、整数または指定した桁数に変換します。</t>
  </si>
  <si>
    <t>AVERAGE</t>
  </si>
  <si>
    <t>AVERAGE(数値1,数値2, ...)</t>
  </si>
  <si>
    <t>AVERAGEA</t>
  </si>
  <si>
    <t>AVERAGEA(数値1,数値2,...)</t>
  </si>
  <si>
    <t>COUNT</t>
  </si>
  <si>
    <t>COUNT(値1,値2, ...)</t>
  </si>
  <si>
    <t>COUNTA</t>
  </si>
  <si>
    <t>COUNTA(値1,値2, ...)</t>
  </si>
  <si>
    <t>MAX</t>
  </si>
  <si>
    <t>MAX(値1,値3, ...)</t>
  </si>
  <si>
    <t>MIN</t>
  </si>
  <si>
    <t>MIN(値1,値4, ...)</t>
  </si>
  <si>
    <t>RANK</t>
  </si>
  <si>
    <t>RANK(数値,範囲,順序)</t>
  </si>
  <si>
    <t>STDEV</t>
  </si>
  <si>
    <t>STDEV(数値1,数値2, ...)</t>
  </si>
  <si>
    <t>標本に基づいて標準偏差を計算します。</t>
  </si>
  <si>
    <t>ASC</t>
  </si>
  <si>
    <t>EXACT</t>
  </si>
  <si>
    <t>EXACT(文字列1,文字列2)</t>
  </si>
  <si>
    <t>2つの文字列を比較して、同じ場合はTRUEを、そうでない場合はFALSEを返します。</t>
  </si>
  <si>
    <t>FIND</t>
  </si>
  <si>
    <t>FIND(検索文字列,対象,開始位置)</t>
  </si>
  <si>
    <t>FIXED</t>
  </si>
  <si>
    <t>FIXED(数値,桁数,桁区切り)</t>
  </si>
  <si>
    <t>数値を四捨五入し、書式設定した文字列に変換します。</t>
  </si>
  <si>
    <t>JIS</t>
  </si>
  <si>
    <t>文字列内の半角英数カナ文字を全角英数カナ文字に変換します。</t>
  </si>
  <si>
    <t>LEFT</t>
  </si>
  <si>
    <t>LEFT(文字列,文字数)</t>
  </si>
  <si>
    <t>LEN</t>
  </si>
  <si>
    <t>文字列の文字数を返します。</t>
  </si>
  <si>
    <t>MID</t>
  </si>
  <si>
    <t>MID(文字列,開始位置,文字数)</t>
  </si>
  <si>
    <t>文字列の任意の位置から指定された文字数の文字を返します。</t>
  </si>
  <si>
    <t>REPLACE</t>
  </si>
  <si>
    <t>EDATE/EOMONTH/NETWORKDAYS/WORKDAY関数については分析ツールアドインが必要です。</t>
  </si>
  <si>
    <t>エアコン</t>
  </si>
  <si>
    <t>INT</t>
  </si>
  <si>
    <t>ROUNDUP</t>
  </si>
  <si>
    <t>ROUND</t>
  </si>
  <si>
    <t>TRUNC</t>
  </si>
  <si>
    <t>リスト範囲</t>
  </si>
  <si>
    <t>検索条件範囲</t>
  </si>
  <si>
    <t>DSUM(リスト範囲,列,検索条件範囲)</t>
  </si>
  <si>
    <t>DAVERAGE(リスト範囲,列,検索条件範囲)</t>
  </si>
  <si>
    <t>DCOUNT(リスト範囲,列,検索条件範囲)</t>
  </si>
  <si>
    <t>DMAX(リスト範囲,列,検索条件範囲)</t>
  </si>
  <si>
    <t>列</t>
  </si>
  <si>
    <t>DMIN(リスト範囲,列,検索条件範囲)</t>
  </si>
  <si>
    <t>実際に計算をするための列を列ラベルか、リスト範囲の列番号を</t>
  </si>
  <si>
    <t>DSUM(リスト範囲,列,検索条件範囲)</t>
  </si>
  <si>
    <t>DCOUNT(リスト範囲,列,検索条件範囲)</t>
  </si>
  <si>
    <t>DMAX(リスト範囲,列,検索条件範囲)</t>
  </si>
  <si>
    <t>DMIN(リスト範囲,列,検索条件範囲)</t>
  </si>
  <si>
    <t>ISBLANK(対象)</t>
  </si>
  <si>
    <t>ISERROR(対象)</t>
  </si>
  <si>
    <t>対象が空白セルを参照しているときTRUEを返します。</t>
  </si>
  <si>
    <t>対象が任意のエラー値を参照しているときTRUEを返します。</t>
  </si>
  <si>
    <t>ふりがなの文字列を全角カタカナで返します。</t>
  </si>
  <si>
    <t>GETPIVOTDATA(ピボットテーブル,名前)</t>
  </si>
  <si>
    <t>ピボットテーブルから指定された値を返します。</t>
  </si>
  <si>
    <t>範囲から列と行で指定されたセルの値を返します。</t>
  </si>
  <si>
    <t>形式の2つがあります。</t>
  </si>
  <si>
    <t>範囲から列と行で指定されたセルの値を返します。INDEX関数には、セル範囲形式と配列</t>
  </si>
  <si>
    <t>ふりがなの文字列を全角カタカナで返します。</t>
  </si>
  <si>
    <t>数値を指定された桁数に四捨五入した値を返します。</t>
  </si>
  <si>
    <t>数値を指定された桁数で切り捨てた値を返します。</t>
  </si>
  <si>
    <t>数値を指定された桁数に切り上げた値を返します。</t>
  </si>
  <si>
    <t>順序に従って範囲内の数値を並べ替えると、指定した数値が何番目に位置するかを返します。</t>
  </si>
  <si>
    <t>検索文字列を対象の中で検索し、文字列の位置を数値で返します。</t>
  </si>
  <si>
    <t>文字列中の指定された文字を他の文字に置換えます。</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</si>
</sst>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mmm\-yyyy"/>
    <numFmt numFmtId="180" formatCode="0.0%"/>
    <numFmt numFmtId="181" formatCode="0.000%"/>
    <numFmt numFmtId="182" formatCode="0.0000%"/>
  </numFmts>
  <fonts count="64">
    <font>
      <sz val="11"/>
      <name val="ＭＳ ゴシック"/>
      <family val="3"/>
    </font>
    <font>
      <sz val="6"/>
      <name val="ＭＳ ゴシック"/>
      <family val="3"/>
    </font>
    <font>
      <u val="single"/>
      <sz val="11"/>
      <color indexed="12"/>
      <name val="ＭＳ ゴシック"/>
      <family val="3"/>
    </font>
    <font>
      <u val="single"/>
      <sz val="11"/>
      <color indexed="36"/>
      <name val="ＭＳ ゴシック"/>
      <family val="3"/>
    </font>
    <font>
      <b/>
      <sz val="14"/>
      <color indexed="57"/>
      <name val="ＭＳ ゴシック"/>
      <family val="3"/>
    </font>
    <font>
      <sz val="11"/>
      <name val="ＭＳ Ｐゴシック"/>
      <family val="3"/>
    </font>
    <font>
      <b/>
      <sz val="16"/>
      <name val="ＭＳ Ｐゴシック"/>
      <family val="3"/>
    </font>
    <font>
      <b/>
      <u val="single"/>
      <sz val="12"/>
      <color indexed="12"/>
      <name val="ＭＳ Ｐゴシック"/>
      <family val="3"/>
    </font>
    <font>
      <sz val="11"/>
      <color indexed="57"/>
      <name val="ＭＳ Ｐゴシック"/>
      <family val="3"/>
    </font>
    <font>
      <sz val="14"/>
      <name val="ＭＳ Ｐゴシック"/>
      <family val="3"/>
    </font>
    <font>
      <u val="single"/>
      <sz val="11"/>
      <color indexed="12"/>
      <name val="ＭＳ Ｐゴシック"/>
      <family val="3"/>
    </font>
    <font>
      <sz val="10.5"/>
      <name val="ＭＳ Ｐゴシック"/>
      <family val="3"/>
    </font>
    <font>
      <sz val="10"/>
      <name val="ＭＳ Ｐゴシック"/>
      <family val="3"/>
    </font>
    <font>
      <sz val="9.5"/>
      <name val="ＭＳ Ｐゴシック"/>
      <family val="3"/>
    </font>
    <font>
      <sz val="9"/>
      <name val="ＭＳ Ｐゴシック"/>
      <family val="3"/>
    </font>
    <font>
      <b/>
      <sz val="14"/>
      <color indexed="57"/>
      <name val="ＭＳ Ｐゴシック"/>
      <family val="3"/>
    </font>
    <font>
      <b/>
      <sz val="11"/>
      <name val="ＭＳ Ｐゴシック"/>
      <family val="3"/>
    </font>
    <font>
      <b/>
      <u val="single"/>
      <sz val="11"/>
      <name val="ＭＳ Ｐゴシック"/>
      <family val="3"/>
    </font>
    <font>
      <b/>
      <sz val="11"/>
      <color indexed="57"/>
      <name val="ＭＳ Ｐゴシック"/>
      <family val="3"/>
    </font>
    <font>
      <b/>
      <sz val="11"/>
      <color indexed="17"/>
      <name val="ＭＳ Ｐゴシック"/>
      <family val="3"/>
    </font>
    <font>
      <u val="single"/>
      <sz val="10"/>
      <color indexed="12"/>
      <name val="ＭＳ Ｐゴシック"/>
      <family val="3"/>
    </font>
    <font>
      <b/>
      <u val="single"/>
      <sz val="12"/>
      <color indexed="12"/>
      <name val="ＭＳ ゴシック"/>
      <family val="3"/>
    </font>
    <font>
      <b/>
      <sz val="12"/>
      <name val="ＭＳ Ｐゴシック"/>
      <family val="3"/>
    </font>
    <font>
      <b/>
      <sz val="12"/>
      <color indexed="49"/>
      <name val="ＭＳ Ｐゴシック"/>
      <family val="3"/>
    </font>
    <font>
      <b/>
      <sz val="12"/>
      <color indexed="17"/>
      <name val="ＭＳ Ｐゴシック"/>
      <family val="3"/>
    </font>
    <font>
      <b/>
      <sz val="12"/>
      <color indexed="14"/>
      <name val="ＭＳ Ｐゴシック"/>
      <family val="3"/>
    </font>
    <font>
      <b/>
      <sz val="12"/>
      <color indexed="53"/>
      <name val="ＭＳ Ｐゴシック"/>
      <family val="3"/>
    </font>
    <font>
      <b/>
      <sz val="12"/>
      <color indexed="48"/>
      <name val="ＭＳ Ｐゴシック"/>
      <family val="3"/>
    </font>
    <font>
      <b/>
      <sz val="12"/>
      <color indexed="46"/>
      <name val="ＭＳ Ｐゴシック"/>
      <family val="3"/>
    </font>
    <font>
      <b/>
      <sz val="12"/>
      <color indexed="13"/>
      <name val="ＭＳ Ｐゴシック"/>
      <family val="3"/>
    </font>
    <font>
      <sz val="11"/>
      <color indexed="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7"/>
        <bgColor indexed="64"/>
      </patternFill>
    </fill>
    <fill>
      <patternFill patternType="solid">
        <fgColor indexed="45"/>
        <bgColor indexed="64"/>
      </patternFill>
    </fill>
    <fill>
      <patternFill patternType="solid">
        <fgColor indexed="41"/>
        <bgColor indexed="64"/>
      </patternFill>
    </fill>
    <fill>
      <patternFill patternType="solid">
        <fgColor indexed="43"/>
        <bgColor indexed="64"/>
      </patternFill>
    </fill>
    <fill>
      <patternFill patternType="solid">
        <fgColor indexed="44"/>
        <bgColor indexed="64"/>
      </patternFill>
    </fill>
    <fill>
      <patternFill patternType="solid">
        <fgColor indexed="22"/>
        <bgColor indexed="64"/>
      </patternFill>
    </fill>
    <fill>
      <patternFill patternType="solid">
        <fgColor indexed="31"/>
        <bgColor indexed="64"/>
      </patternFill>
    </fill>
    <fill>
      <patternFill patternType="solid">
        <fgColor indexed="26"/>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style="slantDashDot">
        <color indexed="57"/>
      </top>
      <bottom>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slantDashDot">
        <color indexed="57"/>
      </left>
      <right>
        <color indexed="63"/>
      </right>
      <top style="slantDashDot">
        <color indexed="57"/>
      </top>
      <bottom>
        <color indexed="63"/>
      </bottom>
    </border>
    <border>
      <left>
        <color indexed="63"/>
      </left>
      <right style="slantDashDot">
        <color indexed="57"/>
      </right>
      <top style="slantDashDot">
        <color indexed="57"/>
      </top>
      <bottom>
        <color indexed="63"/>
      </bottom>
    </border>
    <border>
      <left style="slantDashDot">
        <color indexed="57"/>
      </left>
      <right>
        <color indexed="63"/>
      </right>
      <top>
        <color indexed="63"/>
      </top>
      <bottom>
        <color indexed="63"/>
      </bottom>
    </border>
    <border>
      <left>
        <color indexed="63"/>
      </left>
      <right style="slantDashDot">
        <color indexed="57"/>
      </right>
      <top>
        <color indexed="63"/>
      </top>
      <bottom>
        <color indexed="63"/>
      </bottom>
    </border>
    <border>
      <left style="thin"/>
      <right style="thin"/>
      <top style="thin"/>
      <bottom style="thin"/>
    </border>
    <border>
      <left style="slantDashDot">
        <color indexed="57"/>
      </left>
      <right>
        <color indexed="63"/>
      </right>
      <top>
        <color indexed="63"/>
      </top>
      <bottom style="slantDashDot">
        <color indexed="57"/>
      </bottom>
    </border>
    <border>
      <left>
        <color indexed="63"/>
      </left>
      <right>
        <color indexed="63"/>
      </right>
      <top>
        <color indexed="63"/>
      </top>
      <bottom style="slantDashDot">
        <color indexed="57"/>
      </bottom>
    </border>
    <border>
      <left>
        <color indexed="63"/>
      </left>
      <right style="slantDashDot">
        <color indexed="57"/>
      </right>
      <top>
        <color indexed="63"/>
      </top>
      <bottom style="slantDashDot">
        <color indexed="57"/>
      </bottom>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hair"/>
      <bottom style="hair"/>
    </border>
    <border>
      <left style="thin"/>
      <right style="thin"/>
      <top style="hair"/>
      <bottom style="hair"/>
    </border>
    <border>
      <left style="thin"/>
      <right style="medium"/>
      <top style="hair"/>
      <bottom style="hair"/>
    </border>
    <border>
      <left style="thin"/>
      <right style="thin"/>
      <top>
        <color indexed="63"/>
      </top>
      <bottom>
        <color indexed="63"/>
      </bottom>
    </border>
    <border>
      <left style="medium"/>
      <right style="thin"/>
      <top style="hair"/>
      <bottom style="medium"/>
    </border>
    <border>
      <left style="thin"/>
      <right style="thin"/>
      <top style="hair"/>
      <bottom style="medium"/>
    </border>
    <border>
      <left style="thin"/>
      <right style="medium"/>
      <top style="hair"/>
      <bottom style="mediu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right style="slantDashDot">
        <color indexed="57"/>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slantDashDot">
        <color indexed="57"/>
      </right>
      <top>
        <color indexed="63"/>
      </top>
      <bottom style="thin"/>
    </border>
    <border>
      <left>
        <color indexed="63"/>
      </left>
      <right style="slantDashDot">
        <color indexed="57"/>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 fillId="0" borderId="5">
      <alignment/>
      <protection/>
    </xf>
    <xf numFmtId="0" fontId="56" fillId="0" borderId="6" applyNumberFormat="0" applyFill="0" applyAlignment="0" applyProtection="0"/>
    <xf numFmtId="0" fontId="57" fillId="0" borderId="7" applyNumberFormat="0" applyFill="0" applyAlignment="0" applyProtection="0"/>
    <xf numFmtId="0" fontId="58" fillId="0" borderId="8" applyNumberFormat="0" applyFill="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30" borderId="10"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5" fillId="0" borderId="0">
      <alignment/>
      <protection/>
    </xf>
    <xf numFmtId="0" fontId="3" fillId="0" borderId="0" applyNumberFormat="0" applyFill="0" applyBorder="0" applyAlignment="0" applyProtection="0"/>
    <xf numFmtId="0" fontId="63" fillId="32" borderId="0" applyNumberFormat="0" applyBorder="0" applyAlignment="0" applyProtection="0"/>
  </cellStyleXfs>
  <cellXfs count="275">
    <xf numFmtId="0" fontId="0" fillId="0" borderId="0" xfId="0" applyAlignment="1">
      <alignment/>
    </xf>
    <xf numFmtId="0" fontId="2" fillId="0" borderId="0" xfId="43" applyAlignment="1" applyProtection="1">
      <alignment/>
      <protection/>
    </xf>
    <xf numFmtId="0" fontId="6" fillId="0" borderId="0" xfId="0" applyFont="1" applyAlignment="1">
      <alignment/>
    </xf>
    <xf numFmtId="0" fontId="5" fillId="0" borderId="0" xfId="0" applyFont="1" applyAlignment="1">
      <alignment/>
    </xf>
    <xf numFmtId="0" fontId="5" fillId="0" borderId="0" xfId="0" applyFont="1" applyAlignment="1">
      <alignment/>
    </xf>
    <xf numFmtId="0" fontId="7" fillId="33" borderId="0" xfId="43" applyFont="1" applyFill="1" applyAlignment="1" applyProtection="1">
      <alignment horizontal="center"/>
      <protection/>
    </xf>
    <xf numFmtId="0" fontId="7" fillId="34" borderId="0" xfId="43" applyFont="1" applyFill="1" applyAlignment="1" applyProtection="1">
      <alignment horizontal="center"/>
      <protection/>
    </xf>
    <xf numFmtId="0" fontId="8" fillId="0" borderId="0" xfId="0" applyFont="1" applyAlignment="1">
      <alignment/>
    </xf>
    <xf numFmtId="0" fontId="5" fillId="33" borderId="0" xfId="0" applyFont="1" applyFill="1" applyAlignment="1">
      <alignment/>
    </xf>
    <xf numFmtId="0" fontId="9" fillId="33" borderId="0" xfId="0" applyFont="1" applyFill="1" applyAlignment="1">
      <alignment horizontal="center"/>
    </xf>
    <xf numFmtId="0" fontId="10" fillId="0" borderId="0" xfId="43" applyFont="1" applyAlignment="1" applyProtection="1">
      <alignment/>
      <protection/>
    </xf>
    <xf numFmtId="0" fontId="11" fillId="0" borderId="0" xfId="0" applyFont="1" applyAlignment="1">
      <alignment/>
    </xf>
    <xf numFmtId="0" fontId="5" fillId="35" borderId="0" xfId="0" applyFont="1" applyFill="1" applyAlignment="1">
      <alignment/>
    </xf>
    <xf numFmtId="0" fontId="9" fillId="35" borderId="0" xfId="0" applyFont="1" applyFill="1" applyAlignment="1">
      <alignment horizontal="center"/>
    </xf>
    <xf numFmtId="0" fontId="5" fillId="34" borderId="0" xfId="0" applyFont="1" applyFill="1" applyAlignment="1">
      <alignment/>
    </xf>
    <xf numFmtId="0" fontId="9" fillId="34" borderId="0" xfId="0" applyFont="1" applyFill="1" applyAlignment="1">
      <alignment horizontal="center"/>
    </xf>
    <xf numFmtId="0" fontId="5" fillId="36" borderId="0" xfId="0" applyFont="1" applyFill="1" applyAlignment="1">
      <alignment/>
    </xf>
    <xf numFmtId="0" fontId="9" fillId="36" borderId="0" xfId="0" applyFont="1" applyFill="1" applyAlignment="1">
      <alignment horizontal="center"/>
    </xf>
    <xf numFmtId="0" fontId="5" fillId="0" borderId="0" xfId="0" applyFont="1" applyAlignment="1">
      <alignment vertical="top"/>
    </xf>
    <xf numFmtId="0" fontId="5" fillId="37" borderId="0" xfId="0" applyFont="1" applyFill="1" applyAlignment="1">
      <alignment/>
    </xf>
    <xf numFmtId="0" fontId="9" fillId="37" borderId="0" xfId="0" applyFont="1" applyFill="1" applyAlignment="1">
      <alignment horizontal="center"/>
    </xf>
    <xf numFmtId="0" fontId="5" fillId="38" borderId="0" xfId="0" applyFont="1" applyFill="1" applyAlignment="1">
      <alignment/>
    </xf>
    <xf numFmtId="0" fontId="9" fillId="38" borderId="0" xfId="0" applyFont="1" applyFill="1" applyAlignment="1">
      <alignment horizontal="center"/>
    </xf>
    <xf numFmtId="0" fontId="13" fillId="0" borderId="0" xfId="0" applyFont="1" applyAlignment="1">
      <alignment/>
    </xf>
    <xf numFmtId="0" fontId="10" fillId="0" borderId="0" xfId="43" applyFont="1" applyFill="1" applyAlignment="1" applyProtection="1">
      <alignment/>
      <protection/>
    </xf>
    <xf numFmtId="0" fontId="5" fillId="0" borderId="0" xfId="0" applyFont="1" applyAlignment="1">
      <alignment vertical="center"/>
    </xf>
    <xf numFmtId="0" fontId="5" fillId="39" borderId="0" xfId="0" applyFont="1" applyFill="1" applyAlignment="1">
      <alignment/>
    </xf>
    <xf numFmtId="0" fontId="9" fillId="39" borderId="0" xfId="0" applyFont="1" applyFill="1" applyAlignment="1">
      <alignment horizontal="center"/>
    </xf>
    <xf numFmtId="0" fontId="5" fillId="40" borderId="0" xfId="0" applyFont="1" applyFill="1" applyAlignment="1">
      <alignment/>
    </xf>
    <xf numFmtId="0" fontId="9" fillId="40" borderId="0" xfId="0" applyFont="1" applyFill="1" applyAlignment="1">
      <alignment horizontal="center"/>
    </xf>
    <xf numFmtId="0" fontId="5" fillId="0" borderId="0" xfId="0" applyFont="1" applyBorder="1" applyAlignment="1">
      <alignment/>
    </xf>
    <xf numFmtId="0" fontId="5" fillId="41" borderId="0" xfId="0" applyFont="1" applyFill="1" applyAlignment="1">
      <alignment/>
    </xf>
    <xf numFmtId="0" fontId="9" fillId="41" borderId="0" xfId="0" applyFont="1" applyFill="1" applyAlignment="1">
      <alignment horizontal="center"/>
    </xf>
    <xf numFmtId="0" fontId="14" fillId="0" borderId="0" xfId="0" applyFont="1" applyAlignment="1">
      <alignment/>
    </xf>
    <xf numFmtId="0" fontId="5" fillId="0" borderId="11" xfId="0" applyFont="1" applyBorder="1" applyAlignment="1">
      <alignment/>
    </xf>
    <xf numFmtId="0" fontId="15" fillId="0" borderId="5" xfId="51" applyFont="1">
      <alignment/>
      <protection/>
    </xf>
    <xf numFmtId="0" fontId="5" fillId="0" borderId="5" xfId="0" applyFont="1" applyBorder="1" applyAlignment="1">
      <alignment/>
    </xf>
    <xf numFmtId="0" fontId="5" fillId="0" borderId="12" xfId="0" applyFont="1" applyBorder="1" applyAlignment="1">
      <alignment/>
    </xf>
    <xf numFmtId="0" fontId="5" fillId="0" borderId="13" xfId="0" applyFont="1" applyBorder="1" applyAlignment="1">
      <alignment/>
    </xf>
    <xf numFmtId="0" fontId="5" fillId="0" borderId="14" xfId="0" applyFont="1" applyBorder="1" applyAlignment="1">
      <alignment/>
    </xf>
    <xf numFmtId="0" fontId="5" fillId="0" borderId="0" xfId="0" applyFont="1" applyBorder="1" applyAlignment="1">
      <alignment/>
    </xf>
    <xf numFmtId="0" fontId="5" fillId="34" borderId="15" xfId="0" applyFont="1" applyFill="1" applyBorder="1" applyAlignment="1">
      <alignment horizontal="center"/>
    </xf>
    <xf numFmtId="0" fontId="5" fillId="34" borderId="15" xfId="0" applyFont="1" applyFill="1" applyBorder="1" applyAlignment="1">
      <alignment/>
    </xf>
    <xf numFmtId="38" fontId="5" fillId="34" borderId="15" xfId="49" applyFont="1" applyFill="1" applyBorder="1" applyAlignment="1">
      <alignment/>
    </xf>
    <xf numFmtId="0" fontId="5" fillId="33" borderId="15" xfId="0" applyFont="1" applyFill="1" applyBorder="1" applyAlignment="1">
      <alignment horizontal="center"/>
    </xf>
    <xf numFmtId="0" fontId="16" fillId="33" borderId="15" xfId="0" applyFont="1" applyFill="1" applyBorder="1" applyAlignment="1">
      <alignment horizontal="center"/>
    </xf>
    <xf numFmtId="0" fontId="5" fillId="33" borderId="15" xfId="0" applyFont="1" applyFill="1" applyBorder="1" applyAlignment="1">
      <alignment/>
    </xf>
    <xf numFmtId="38" fontId="5" fillId="35" borderId="0" xfId="49" applyFont="1" applyFill="1" applyBorder="1" applyAlignment="1">
      <alignment/>
    </xf>
    <xf numFmtId="0" fontId="10" fillId="0" borderId="14" xfId="43" applyFont="1" applyBorder="1" applyAlignment="1" applyProtection="1">
      <alignment/>
      <protection/>
    </xf>
    <xf numFmtId="0" fontId="10" fillId="0" borderId="0" xfId="43" applyFont="1" applyBorder="1" applyAlignment="1" applyProtection="1">
      <alignment/>
      <protection/>
    </xf>
    <xf numFmtId="0" fontId="5" fillId="0" borderId="16" xfId="0" applyFont="1" applyBorder="1" applyAlignment="1">
      <alignment/>
    </xf>
    <xf numFmtId="0" fontId="5" fillId="0" borderId="17" xfId="0" applyFont="1" applyBorder="1" applyAlignment="1">
      <alignment/>
    </xf>
    <xf numFmtId="0" fontId="5" fillId="0" borderId="18" xfId="0" applyFont="1" applyBorder="1" applyAlignment="1">
      <alignment/>
    </xf>
    <xf numFmtId="0" fontId="5" fillId="35" borderId="0" xfId="0" applyFont="1" applyFill="1" applyBorder="1" applyAlignment="1">
      <alignment/>
    </xf>
    <xf numFmtId="0" fontId="5" fillId="0" borderId="11" xfId="0" applyFont="1" applyBorder="1" applyAlignment="1">
      <alignment/>
    </xf>
    <xf numFmtId="0" fontId="5" fillId="0" borderId="13" xfId="0" applyFont="1" applyBorder="1" applyAlignment="1">
      <alignment/>
    </xf>
    <xf numFmtId="0" fontId="5" fillId="36" borderId="0" xfId="0" applyFont="1" applyFill="1" applyBorder="1" applyAlignment="1">
      <alignment horizontal="center"/>
    </xf>
    <xf numFmtId="0" fontId="5" fillId="35" borderId="0" xfId="0" applyFont="1" applyFill="1" applyBorder="1" applyAlignment="1">
      <alignment horizontal="center"/>
    </xf>
    <xf numFmtId="0" fontId="5" fillId="0" borderId="0" xfId="0" applyFont="1" applyAlignment="1">
      <alignment horizontal="center"/>
    </xf>
    <xf numFmtId="0" fontId="5" fillId="0" borderId="15" xfId="0" applyFont="1" applyBorder="1" applyAlignment="1">
      <alignment horizontal="center"/>
    </xf>
    <xf numFmtId="0" fontId="12" fillId="0" borderId="15" xfId="0" applyFont="1" applyBorder="1" applyAlignment="1">
      <alignment horizontal="center"/>
    </xf>
    <xf numFmtId="0" fontId="12" fillId="0" borderId="15" xfId="0" applyFont="1" applyFill="1" applyBorder="1" applyAlignment="1">
      <alignment horizontal="center"/>
    </xf>
    <xf numFmtId="0" fontId="5" fillId="36" borderId="15" xfId="0" applyFont="1" applyFill="1" applyBorder="1" applyAlignment="1">
      <alignment horizontal="center"/>
    </xf>
    <xf numFmtId="0" fontId="5" fillId="0" borderId="0" xfId="0" applyFont="1" applyBorder="1" applyAlignment="1">
      <alignment horizontal="center"/>
    </xf>
    <xf numFmtId="0" fontId="5" fillId="0" borderId="0" xfId="0" applyFont="1" applyFill="1" applyBorder="1" applyAlignment="1">
      <alignment horizontal="center"/>
    </xf>
    <xf numFmtId="0" fontId="5" fillId="0" borderId="0" xfId="0" applyFont="1" applyFill="1" applyBorder="1" applyAlignment="1">
      <alignment/>
    </xf>
    <xf numFmtId="14" fontId="5" fillId="36" borderId="15" xfId="0" applyNumberFormat="1" applyFont="1" applyFill="1" applyBorder="1" applyAlignment="1">
      <alignment shrinkToFit="1"/>
    </xf>
    <xf numFmtId="0" fontId="5" fillId="36" borderId="15" xfId="0" applyNumberFormat="1" applyFont="1" applyFill="1" applyBorder="1" applyAlignment="1">
      <alignment/>
    </xf>
    <xf numFmtId="12" fontId="5" fillId="36" borderId="15" xfId="0" applyNumberFormat="1" applyFont="1" applyFill="1" applyBorder="1" applyAlignment="1">
      <alignment/>
    </xf>
    <xf numFmtId="0" fontId="5" fillId="0" borderId="0" xfId="0" applyFont="1" applyBorder="1" applyAlignment="1">
      <alignment horizontal="right"/>
    </xf>
    <xf numFmtId="0" fontId="11" fillId="0" borderId="15" xfId="0" applyFont="1" applyBorder="1" applyAlignment="1">
      <alignment horizontal="center"/>
    </xf>
    <xf numFmtId="0" fontId="5" fillId="0" borderId="0" xfId="0" applyFont="1" applyFill="1" applyBorder="1" applyAlignment="1">
      <alignment/>
    </xf>
    <xf numFmtId="0" fontId="5" fillId="37" borderId="0" xfId="0" applyFont="1" applyFill="1" applyBorder="1" applyAlignment="1">
      <alignment/>
    </xf>
    <xf numFmtId="0" fontId="5" fillId="0" borderId="15" xfId="0" applyFont="1" applyFill="1" applyBorder="1" applyAlignment="1">
      <alignment horizontal="center"/>
    </xf>
    <xf numFmtId="0" fontId="5" fillId="0" borderId="15" xfId="0" applyFont="1" applyBorder="1" applyAlignment="1">
      <alignment/>
    </xf>
    <xf numFmtId="0" fontId="5" fillId="36" borderId="15" xfId="0" applyFont="1" applyFill="1" applyBorder="1" applyAlignment="1">
      <alignment/>
    </xf>
    <xf numFmtId="0" fontId="5" fillId="36" borderId="0" xfId="0" applyFont="1" applyFill="1" applyAlignment="1">
      <alignment horizontal="center"/>
    </xf>
    <xf numFmtId="0" fontId="5" fillId="36" borderId="15" xfId="0" applyFont="1" applyFill="1" applyBorder="1" applyAlignment="1">
      <alignment/>
    </xf>
    <xf numFmtId="0" fontId="5" fillId="35" borderId="15" xfId="0" applyFont="1" applyFill="1" applyBorder="1" applyAlignment="1">
      <alignment/>
    </xf>
    <xf numFmtId="0" fontId="18" fillId="0" borderId="5" xfId="0" applyFont="1" applyBorder="1" applyAlignment="1">
      <alignment/>
    </xf>
    <xf numFmtId="0" fontId="18" fillId="0" borderId="5" xfId="0" applyFont="1" applyBorder="1" applyAlignment="1">
      <alignment/>
    </xf>
    <xf numFmtId="0" fontId="5" fillId="0" borderId="15" xfId="0" applyFont="1" applyBorder="1" applyAlignment="1">
      <alignment horizontal="center" vertical="top" wrapText="1"/>
    </xf>
    <xf numFmtId="0" fontId="5" fillId="0" borderId="19" xfId="0" applyFont="1" applyBorder="1" applyAlignment="1">
      <alignment horizontal="center" vertical="center"/>
    </xf>
    <xf numFmtId="0" fontId="5" fillId="0" borderId="20" xfId="0" applyFont="1" applyBorder="1" applyAlignment="1">
      <alignment horizontal="center"/>
    </xf>
    <xf numFmtId="0" fontId="5" fillId="0" borderId="21" xfId="0" applyFont="1" applyBorder="1" applyAlignment="1">
      <alignment horizontal="center" vertical="center"/>
    </xf>
    <xf numFmtId="0" fontId="5" fillId="33" borderId="0" xfId="0" applyFont="1" applyFill="1" applyBorder="1" applyAlignment="1">
      <alignment horizontal="center"/>
    </xf>
    <xf numFmtId="0" fontId="5" fillId="0" borderId="15" xfId="0" applyFont="1" applyFill="1" applyBorder="1" applyAlignment="1">
      <alignment/>
    </xf>
    <xf numFmtId="0" fontId="16" fillId="0" borderId="0" xfId="0" applyFont="1" applyBorder="1" applyAlignment="1">
      <alignment/>
    </xf>
    <xf numFmtId="0" fontId="5" fillId="0" borderId="14" xfId="0" applyFont="1" applyBorder="1" applyAlignment="1">
      <alignment horizontal="center"/>
    </xf>
    <xf numFmtId="0" fontId="5" fillId="0" borderId="14" xfId="0" applyFont="1" applyFill="1" applyBorder="1" applyAlignment="1">
      <alignment/>
    </xf>
    <xf numFmtId="0" fontId="5" fillId="0" borderId="0" xfId="0" applyFont="1" applyFill="1" applyAlignment="1">
      <alignment/>
    </xf>
    <xf numFmtId="0" fontId="5" fillId="36" borderId="0" xfId="0" applyFont="1" applyFill="1" applyBorder="1" applyAlignment="1">
      <alignment/>
    </xf>
    <xf numFmtId="0" fontId="19" fillId="0" borderId="22" xfId="62" applyFont="1" applyBorder="1" applyAlignment="1">
      <alignment horizontal="center"/>
      <protection/>
    </xf>
    <xf numFmtId="0" fontId="19" fillId="0" borderId="23" xfId="62" applyFont="1" applyBorder="1" applyAlignment="1">
      <alignment horizontal="center"/>
      <protection/>
    </xf>
    <xf numFmtId="0" fontId="19" fillId="0" borderId="24" xfId="62" applyFont="1" applyBorder="1" applyAlignment="1">
      <alignment horizontal="center"/>
      <protection/>
    </xf>
    <xf numFmtId="56" fontId="5" fillId="0" borderId="25" xfId="62" applyNumberFormat="1" applyFont="1" applyBorder="1" applyAlignment="1">
      <alignment horizontal="right"/>
      <protection/>
    </xf>
    <xf numFmtId="0" fontId="5" fillId="0" borderId="26" xfId="62" applyFont="1" applyBorder="1">
      <alignment/>
      <protection/>
    </xf>
    <xf numFmtId="6" fontId="5" fillId="0" borderId="26" xfId="59" applyFont="1" applyBorder="1" applyAlignment="1">
      <alignment/>
    </xf>
    <xf numFmtId="6" fontId="5" fillId="0" borderId="27" xfId="59" applyFont="1" applyBorder="1" applyAlignment="1">
      <alignment/>
    </xf>
    <xf numFmtId="0" fontId="5" fillId="0" borderId="0" xfId="0" applyFont="1" applyAlignment="1">
      <alignment horizontal="right"/>
    </xf>
    <xf numFmtId="0" fontId="10" fillId="35" borderId="0" xfId="43" applyFont="1" applyFill="1" applyBorder="1" applyAlignment="1" applyProtection="1">
      <alignment/>
      <protection/>
    </xf>
    <xf numFmtId="0" fontId="11" fillId="36" borderId="0" xfId="0" applyFont="1" applyFill="1" applyBorder="1" applyAlignment="1">
      <alignment horizontal="center"/>
    </xf>
    <xf numFmtId="0" fontId="5" fillId="0" borderId="15" xfId="0" applyFont="1" applyBorder="1" applyAlignment="1">
      <alignment horizontal="center" vertical="center"/>
    </xf>
    <xf numFmtId="0" fontId="5" fillId="0" borderId="15" xfId="0" applyFont="1" applyBorder="1" applyAlignment="1">
      <alignment horizontal="center" vertical="top"/>
    </xf>
    <xf numFmtId="0" fontId="5" fillId="0" borderId="19" xfId="0" applyFont="1" applyBorder="1" applyAlignment="1">
      <alignment horizontal="center"/>
    </xf>
    <xf numFmtId="0" fontId="5" fillId="0" borderId="14" xfId="0" applyFont="1" applyBorder="1" applyAlignment="1">
      <alignment/>
    </xf>
    <xf numFmtId="0" fontId="5" fillId="0" borderId="28" xfId="0" applyFont="1" applyBorder="1" applyAlignment="1">
      <alignment horizontal="center"/>
    </xf>
    <xf numFmtId="0" fontId="5" fillId="0" borderId="14" xfId="0" applyFont="1" applyFill="1" applyBorder="1" applyAlignment="1">
      <alignment/>
    </xf>
    <xf numFmtId="0" fontId="5" fillId="0" borderId="21" xfId="0" applyFont="1" applyBorder="1" applyAlignment="1">
      <alignment horizontal="center"/>
    </xf>
    <xf numFmtId="0" fontId="5" fillId="35" borderId="0" xfId="0" applyFont="1" applyFill="1" applyAlignment="1">
      <alignment horizontal="center"/>
    </xf>
    <xf numFmtId="56" fontId="5" fillId="0" borderId="29" xfId="62" applyNumberFormat="1" applyFont="1" applyBorder="1" applyAlignment="1">
      <alignment horizontal="right"/>
      <protection/>
    </xf>
    <xf numFmtId="0" fontId="5" fillId="0" borderId="30" xfId="62" applyFont="1" applyBorder="1">
      <alignment/>
      <protection/>
    </xf>
    <xf numFmtId="6" fontId="5" fillId="0" borderId="30" xfId="59" applyFont="1" applyBorder="1" applyAlignment="1">
      <alignment/>
    </xf>
    <xf numFmtId="6" fontId="5" fillId="0" borderId="31" xfId="59" applyFont="1" applyBorder="1" applyAlignment="1">
      <alignment/>
    </xf>
    <xf numFmtId="20" fontId="5" fillId="0" borderId="15" xfId="0" applyNumberFormat="1" applyFont="1" applyBorder="1" applyAlignment="1">
      <alignment horizontal="center"/>
    </xf>
    <xf numFmtId="0" fontId="5" fillId="36" borderId="32" xfId="0" applyFont="1" applyFill="1" applyBorder="1" applyAlignment="1">
      <alignment/>
    </xf>
    <xf numFmtId="0" fontId="5" fillId="0" borderId="32" xfId="0" applyFont="1" applyBorder="1" applyAlignment="1">
      <alignment/>
    </xf>
    <xf numFmtId="0" fontId="5" fillId="0" borderId="33" xfId="0" applyFont="1" applyBorder="1" applyAlignment="1">
      <alignment/>
    </xf>
    <xf numFmtId="0" fontId="5" fillId="0" borderId="34" xfId="0" applyFont="1" applyBorder="1" applyAlignment="1">
      <alignment/>
    </xf>
    <xf numFmtId="0" fontId="5" fillId="0" borderId="32" xfId="0" applyFont="1" applyBorder="1" applyAlignment="1">
      <alignment/>
    </xf>
    <xf numFmtId="0" fontId="5" fillId="0" borderId="35" xfId="0" applyFont="1" applyBorder="1" applyAlignment="1">
      <alignment/>
    </xf>
    <xf numFmtId="0" fontId="5" fillId="0" borderId="36" xfId="0" applyFont="1" applyBorder="1" applyAlignment="1">
      <alignment/>
    </xf>
    <xf numFmtId="0" fontId="5" fillId="0" borderId="32" xfId="0" applyNumberFormat="1" applyFont="1" applyBorder="1" applyAlignment="1">
      <alignment/>
    </xf>
    <xf numFmtId="0" fontId="5" fillId="0" borderId="35" xfId="0" applyNumberFormat="1" applyFont="1" applyBorder="1" applyAlignment="1">
      <alignment/>
    </xf>
    <xf numFmtId="0" fontId="5" fillId="0" borderId="36" xfId="0" applyNumberFormat="1" applyFont="1" applyBorder="1" applyAlignment="1">
      <alignment/>
    </xf>
    <xf numFmtId="0" fontId="5" fillId="0" borderId="37" xfId="0" applyFont="1" applyBorder="1" applyAlignment="1">
      <alignment/>
    </xf>
    <xf numFmtId="0" fontId="5" fillId="0" borderId="37" xfId="0" applyNumberFormat="1" applyFont="1" applyBorder="1" applyAlignment="1">
      <alignment/>
    </xf>
    <xf numFmtId="0" fontId="5" fillId="0" borderId="0" xfId="0" applyNumberFormat="1" applyFont="1" applyAlignment="1">
      <alignment/>
    </xf>
    <xf numFmtId="0" fontId="5" fillId="0" borderId="38" xfId="0" applyNumberFormat="1" applyFont="1" applyBorder="1" applyAlignment="1">
      <alignment/>
    </xf>
    <xf numFmtId="0" fontId="5" fillId="0" borderId="39" xfId="0" applyFont="1" applyBorder="1" applyAlignment="1">
      <alignment/>
    </xf>
    <xf numFmtId="0" fontId="5" fillId="0" borderId="39" xfId="0" applyNumberFormat="1" applyFont="1" applyBorder="1" applyAlignment="1">
      <alignment/>
    </xf>
    <xf numFmtId="0" fontId="5" fillId="0" borderId="40" xfId="0" applyNumberFormat="1" applyFont="1" applyBorder="1" applyAlignment="1">
      <alignment/>
    </xf>
    <xf numFmtId="0" fontId="5" fillId="0" borderId="41" xfId="0" applyNumberFormat="1" applyFont="1" applyBorder="1" applyAlignment="1">
      <alignment/>
    </xf>
    <xf numFmtId="38" fontId="5" fillId="36" borderId="15" xfId="49" applyFont="1" applyFill="1" applyBorder="1" applyAlignment="1">
      <alignment/>
    </xf>
    <xf numFmtId="0" fontId="16" fillId="0" borderId="0" xfId="0" applyFont="1" applyAlignment="1">
      <alignment/>
    </xf>
    <xf numFmtId="0" fontId="5" fillId="0" borderId="0" xfId="0" applyFont="1" applyAlignment="1">
      <alignment vertical="top" wrapText="1"/>
    </xf>
    <xf numFmtId="0" fontId="5" fillId="0" borderId="0" xfId="0" applyFont="1" applyAlignment="1">
      <alignment vertical="center" wrapText="1"/>
    </xf>
    <xf numFmtId="0" fontId="16" fillId="0" borderId="15" xfId="0" applyFont="1" applyBorder="1" applyAlignment="1">
      <alignment horizontal="center" vertical="center" wrapText="1"/>
    </xf>
    <xf numFmtId="6" fontId="5" fillId="35" borderId="0" xfId="0" applyNumberFormat="1" applyFont="1" applyFill="1" applyBorder="1" applyAlignment="1">
      <alignment/>
    </xf>
    <xf numFmtId="182" fontId="5" fillId="35" borderId="0" xfId="0" applyNumberFormat="1" applyFont="1" applyFill="1" applyBorder="1" applyAlignment="1">
      <alignment/>
    </xf>
    <xf numFmtId="0" fontId="5" fillId="34" borderId="19" xfId="0" applyFont="1" applyFill="1" applyBorder="1" applyAlignment="1">
      <alignment horizontal="center"/>
    </xf>
    <xf numFmtId="0" fontId="5" fillId="34" borderId="21" xfId="0" applyFont="1" applyFill="1" applyBorder="1" applyAlignment="1">
      <alignment/>
    </xf>
    <xf numFmtId="0" fontId="5" fillId="0" borderId="15" xfId="0" applyFont="1" applyBorder="1" applyAlignment="1">
      <alignment horizontal="center" shrinkToFit="1"/>
    </xf>
    <xf numFmtId="6" fontId="5" fillId="35" borderId="0" xfId="0" applyNumberFormat="1" applyFont="1" applyFill="1" applyAlignment="1">
      <alignment/>
    </xf>
    <xf numFmtId="0" fontId="20" fillId="0" borderId="42" xfId="43" applyFont="1" applyBorder="1" applyAlignment="1" applyProtection="1">
      <alignment/>
      <protection/>
    </xf>
    <xf numFmtId="0" fontId="12" fillId="34" borderId="19" xfId="0" applyFont="1" applyFill="1" applyBorder="1" applyAlignment="1">
      <alignment/>
    </xf>
    <xf numFmtId="0" fontId="10" fillId="0" borderId="42" xfId="43" applyFont="1" applyBorder="1" applyAlignment="1" applyProtection="1">
      <alignment/>
      <protection/>
    </xf>
    <xf numFmtId="0" fontId="5" fillId="34" borderId="21" xfId="0" applyFont="1" applyFill="1" applyBorder="1" applyAlignment="1">
      <alignment horizontal="center"/>
    </xf>
    <xf numFmtId="0" fontId="12" fillId="0" borderId="0" xfId="0" applyFont="1" applyAlignment="1">
      <alignment/>
    </xf>
    <xf numFmtId="0" fontId="12" fillId="0" borderId="0" xfId="0" applyFont="1" applyAlignment="1">
      <alignment horizontal="center"/>
    </xf>
    <xf numFmtId="21" fontId="5" fillId="36" borderId="0" xfId="0" applyNumberFormat="1" applyFont="1" applyFill="1" applyBorder="1" applyAlignment="1">
      <alignment/>
    </xf>
    <xf numFmtId="14" fontId="12" fillId="36" borderId="0" xfId="0" applyNumberFormat="1" applyFont="1" applyFill="1" applyBorder="1" applyAlignment="1">
      <alignment horizontal="center"/>
    </xf>
    <xf numFmtId="0" fontId="5" fillId="0" borderId="43" xfId="0" applyFont="1" applyBorder="1" applyAlignment="1">
      <alignment/>
    </xf>
    <xf numFmtId="0" fontId="5" fillId="0" borderId="44" xfId="0" applyFont="1" applyBorder="1" applyAlignment="1">
      <alignment/>
    </xf>
    <xf numFmtId="0" fontId="5" fillId="0" borderId="45" xfId="0" applyFont="1" applyBorder="1" applyAlignment="1">
      <alignment/>
    </xf>
    <xf numFmtId="0" fontId="5" fillId="0" borderId="46" xfId="0" applyFont="1" applyBorder="1" applyAlignment="1">
      <alignment horizontal="right"/>
    </xf>
    <xf numFmtId="0" fontId="5" fillId="35" borderId="47" xfId="0" applyFont="1" applyFill="1" applyBorder="1" applyAlignment="1">
      <alignment horizontal="center"/>
    </xf>
    <xf numFmtId="0" fontId="5" fillId="0" borderId="48" xfId="0" applyFont="1" applyBorder="1" applyAlignment="1">
      <alignment/>
    </xf>
    <xf numFmtId="14" fontId="5" fillId="35" borderId="15" xfId="0" applyNumberFormat="1" applyFont="1" applyFill="1" applyBorder="1" applyAlignment="1">
      <alignment shrinkToFit="1"/>
    </xf>
    <xf numFmtId="57" fontId="5" fillId="35" borderId="15" xfId="0" applyNumberFormat="1" applyFont="1" applyFill="1" applyBorder="1" applyAlignment="1">
      <alignment/>
    </xf>
    <xf numFmtId="0" fontId="5" fillId="35" borderId="15" xfId="0" applyNumberFormat="1" applyFont="1" applyFill="1" applyBorder="1" applyAlignment="1">
      <alignment/>
    </xf>
    <xf numFmtId="0" fontId="10" fillId="0" borderId="0" xfId="43" applyFont="1" applyFill="1" applyBorder="1" applyAlignment="1" applyProtection="1">
      <alignment/>
      <protection/>
    </xf>
    <xf numFmtId="18" fontId="5" fillId="35" borderId="15" xfId="0" applyNumberFormat="1" applyFont="1" applyFill="1" applyBorder="1" applyAlignment="1">
      <alignment shrinkToFit="1"/>
    </xf>
    <xf numFmtId="21" fontId="5" fillId="35" borderId="15" xfId="0" applyNumberFormat="1" applyFont="1" applyFill="1" applyBorder="1" applyAlignment="1">
      <alignment/>
    </xf>
    <xf numFmtId="14" fontId="5" fillId="36" borderId="0" xfId="0" applyNumberFormat="1" applyFont="1" applyFill="1" applyBorder="1" applyAlignment="1">
      <alignment shrinkToFit="1"/>
    </xf>
    <xf numFmtId="0" fontId="5" fillId="0" borderId="48" xfId="0" applyFont="1" applyBorder="1" applyAlignment="1">
      <alignment/>
    </xf>
    <xf numFmtId="14" fontId="12" fillId="35" borderId="0" xfId="0" applyNumberFormat="1" applyFont="1" applyFill="1" applyBorder="1" applyAlignment="1">
      <alignment horizontal="center"/>
    </xf>
    <xf numFmtId="0" fontId="5" fillId="0" borderId="46" xfId="0" applyFont="1" applyFill="1" applyBorder="1" applyAlignment="1">
      <alignment horizontal="right"/>
    </xf>
    <xf numFmtId="0" fontId="5" fillId="0" borderId="14" xfId="0" applyFont="1" applyFill="1" applyBorder="1" applyAlignment="1">
      <alignment horizontal="center"/>
    </xf>
    <xf numFmtId="0" fontId="17" fillId="0" borderId="0" xfId="0" applyFont="1" applyBorder="1" applyAlignment="1">
      <alignment/>
    </xf>
    <xf numFmtId="0" fontId="5" fillId="0" borderId="47" xfId="0" applyFont="1" applyFill="1" applyBorder="1" applyAlignment="1">
      <alignment horizontal="center"/>
    </xf>
    <xf numFmtId="0" fontId="5" fillId="0" borderId="47" xfId="0" applyFont="1" applyBorder="1" applyAlignment="1">
      <alignment horizontal="center"/>
    </xf>
    <xf numFmtId="0" fontId="5" fillId="0" borderId="49" xfId="0" applyFont="1" applyBorder="1" applyAlignment="1">
      <alignment horizontal="center"/>
    </xf>
    <xf numFmtId="0" fontId="5" fillId="0" borderId="50" xfId="0" applyFont="1" applyBorder="1" applyAlignment="1">
      <alignment horizontal="center"/>
    </xf>
    <xf numFmtId="0" fontId="5" fillId="35" borderId="51" xfId="0" applyFont="1" applyFill="1" applyBorder="1" applyAlignment="1">
      <alignment/>
    </xf>
    <xf numFmtId="0" fontId="5" fillId="35" borderId="52" xfId="0" applyFont="1" applyFill="1" applyBorder="1" applyAlignment="1">
      <alignment/>
    </xf>
    <xf numFmtId="0" fontId="5" fillId="35" borderId="46" xfId="0" applyFont="1" applyFill="1" applyBorder="1" applyAlignment="1">
      <alignment/>
    </xf>
    <xf numFmtId="0" fontId="5" fillId="35" borderId="47" xfId="0" applyFont="1" applyFill="1" applyBorder="1" applyAlignment="1">
      <alignment/>
    </xf>
    <xf numFmtId="0" fontId="5" fillId="35" borderId="48" xfId="0" applyFont="1" applyFill="1" applyBorder="1" applyAlignment="1">
      <alignment/>
    </xf>
    <xf numFmtId="0" fontId="14" fillId="0" borderId="20" xfId="0" applyFont="1" applyBorder="1" applyAlignment="1">
      <alignment horizontal="center"/>
    </xf>
    <xf numFmtId="0" fontId="21" fillId="35" borderId="0" xfId="43" applyFont="1" applyFill="1" applyAlignment="1" applyProtection="1">
      <alignment horizontal="center"/>
      <protection/>
    </xf>
    <xf numFmtId="0" fontId="21" fillId="36" borderId="0" xfId="43" applyFont="1" applyFill="1" applyAlignment="1" applyProtection="1">
      <alignment horizontal="center"/>
      <protection/>
    </xf>
    <xf numFmtId="0" fontId="21" fillId="37" borderId="0" xfId="43" applyFont="1" applyFill="1" applyAlignment="1" applyProtection="1">
      <alignment horizontal="center"/>
      <protection/>
    </xf>
    <xf numFmtId="0" fontId="21" fillId="38" borderId="0" xfId="43" applyFont="1" applyFill="1" applyAlignment="1" applyProtection="1">
      <alignment horizontal="center"/>
      <protection/>
    </xf>
    <xf numFmtId="0" fontId="21" fillId="39" borderId="0" xfId="43" applyFont="1" applyFill="1" applyAlignment="1" applyProtection="1">
      <alignment horizontal="center"/>
      <protection/>
    </xf>
    <xf numFmtId="0" fontId="21" fillId="40" borderId="0" xfId="43" applyFont="1" applyFill="1" applyAlignment="1" applyProtection="1">
      <alignment horizontal="center"/>
      <protection/>
    </xf>
    <xf numFmtId="0" fontId="21" fillId="41" borderId="0" xfId="43" applyFont="1" applyFill="1" applyAlignment="1" applyProtection="1">
      <alignment horizontal="center"/>
      <protection/>
    </xf>
    <xf numFmtId="0" fontId="22" fillId="0" borderId="0" xfId="0" applyFont="1" applyAlignment="1">
      <alignment/>
    </xf>
    <xf numFmtId="0" fontId="23" fillId="0" borderId="0" xfId="0" applyFont="1" applyAlignment="1">
      <alignment/>
    </xf>
    <xf numFmtId="0" fontId="24" fillId="0" borderId="0" xfId="0" applyFont="1" applyAlignment="1">
      <alignment/>
    </xf>
    <xf numFmtId="0" fontId="25" fillId="0" borderId="0" xfId="0" applyFont="1" applyAlignment="1">
      <alignment/>
    </xf>
    <xf numFmtId="0" fontId="26" fillId="0" borderId="0" xfId="0" applyFont="1" applyAlignment="1">
      <alignment/>
    </xf>
    <xf numFmtId="0" fontId="27" fillId="0" borderId="0" xfId="0" applyFont="1" applyAlignment="1">
      <alignment/>
    </xf>
    <xf numFmtId="0" fontId="28" fillId="0" borderId="0" xfId="0" applyFont="1" applyAlignment="1">
      <alignment/>
    </xf>
    <xf numFmtId="0" fontId="29" fillId="0" borderId="0" xfId="0" applyFont="1" applyFill="1" applyAlignment="1">
      <alignment/>
    </xf>
    <xf numFmtId="0" fontId="29" fillId="0" borderId="0" xfId="0" applyFont="1" applyAlignment="1">
      <alignment/>
    </xf>
    <xf numFmtId="0" fontId="30" fillId="0" borderId="0" xfId="0" applyFont="1" applyAlignment="1">
      <alignment horizontal="center"/>
    </xf>
    <xf numFmtId="0" fontId="5" fillId="33" borderId="15" xfId="0" applyFont="1" applyFill="1" applyBorder="1" applyAlignment="1" applyProtection="1">
      <alignment/>
      <protection locked="0"/>
    </xf>
    <xf numFmtId="0" fontId="5" fillId="33" borderId="0" xfId="0" applyNumberFormat="1" applyFont="1" applyFill="1" applyBorder="1" applyAlignment="1" applyProtection="1">
      <alignment horizontal="center"/>
      <protection locked="0"/>
    </xf>
    <xf numFmtId="0" fontId="5" fillId="33" borderId="0" xfId="0" applyFont="1" applyFill="1" applyBorder="1" applyAlignment="1" applyProtection="1">
      <alignment horizontal="center"/>
      <protection locked="0"/>
    </xf>
    <xf numFmtId="14" fontId="5" fillId="33" borderId="0" xfId="0" applyNumberFormat="1" applyFont="1" applyFill="1" applyBorder="1" applyAlignment="1" applyProtection="1">
      <alignment/>
      <protection locked="0"/>
    </xf>
    <xf numFmtId="14" fontId="12" fillId="33" borderId="0" xfId="0" applyNumberFormat="1" applyFont="1" applyFill="1" applyBorder="1" applyAlignment="1" applyProtection="1">
      <alignment horizontal="center"/>
      <protection locked="0"/>
    </xf>
    <xf numFmtId="0" fontId="5" fillId="33" borderId="0" xfId="0" applyFont="1" applyFill="1" applyBorder="1" applyAlignment="1" applyProtection="1">
      <alignment/>
      <protection locked="0"/>
    </xf>
    <xf numFmtId="9" fontId="5" fillId="33" borderId="15" xfId="0" applyNumberFormat="1" applyFont="1" applyFill="1" applyBorder="1" applyAlignment="1" applyProtection="1">
      <alignment/>
      <protection locked="0"/>
    </xf>
    <xf numFmtId="180" fontId="5" fillId="33" borderId="15" xfId="0" applyNumberFormat="1" applyFont="1" applyFill="1" applyBorder="1" applyAlignment="1" applyProtection="1">
      <alignment/>
      <protection locked="0"/>
    </xf>
    <xf numFmtId="20" fontId="5" fillId="33" borderId="0" xfId="0" applyNumberFormat="1" applyFont="1" applyFill="1" applyAlignment="1" applyProtection="1">
      <alignment horizontal="center"/>
      <protection locked="0"/>
    </xf>
    <xf numFmtId="0" fontId="5" fillId="33" borderId="0" xfId="0" applyFont="1" applyFill="1" applyAlignment="1" applyProtection="1">
      <alignment horizontal="center"/>
      <protection locked="0"/>
    </xf>
    <xf numFmtId="0" fontId="5" fillId="33" borderId="15" xfId="0" applyFont="1" applyFill="1" applyBorder="1" applyAlignment="1" applyProtection="1">
      <alignment/>
      <protection locked="0"/>
    </xf>
    <xf numFmtId="0" fontId="5" fillId="33" borderId="15" xfId="0" applyFont="1" applyFill="1" applyBorder="1" applyAlignment="1" applyProtection="1">
      <alignment horizontal="center"/>
      <protection locked="0"/>
    </xf>
    <xf numFmtId="0" fontId="12" fillId="0" borderId="53" xfId="0" applyFont="1" applyBorder="1" applyAlignment="1">
      <alignment horizontal="center"/>
    </xf>
    <xf numFmtId="0" fontId="12" fillId="0" borderId="20" xfId="0" applyFont="1" applyBorder="1" applyAlignment="1">
      <alignment horizontal="center"/>
    </xf>
    <xf numFmtId="0" fontId="12" fillId="0" borderId="54" xfId="0" applyFont="1" applyFill="1" applyBorder="1" applyAlignment="1">
      <alignment horizontal="center"/>
    </xf>
    <xf numFmtId="0" fontId="14" fillId="33" borderId="0" xfId="0" applyFont="1" applyFill="1" applyAlignment="1">
      <alignment horizontal="center"/>
    </xf>
    <xf numFmtId="49" fontId="5" fillId="33" borderId="0" xfId="0" applyNumberFormat="1" applyFont="1" applyFill="1" applyBorder="1" applyAlignment="1" applyProtection="1">
      <alignment/>
      <protection locked="0"/>
    </xf>
    <xf numFmtId="22" fontId="5" fillId="35" borderId="0" xfId="0" applyNumberFormat="1" applyFont="1" applyFill="1" applyBorder="1" applyAlignment="1">
      <alignment horizontal="center"/>
    </xf>
    <xf numFmtId="14" fontId="5" fillId="35" borderId="0" xfId="0" applyNumberFormat="1" applyFont="1" applyFill="1" applyBorder="1" applyAlignment="1">
      <alignment horizontal="center"/>
    </xf>
    <xf numFmtId="0" fontId="5" fillId="0" borderId="15" xfId="0" applyFont="1" applyBorder="1" applyAlignment="1">
      <alignment horizontal="center"/>
    </xf>
    <xf numFmtId="0" fontId="5" fillId="0" borderId="53" xfId="0" applyFont="1" applyBorder="1" applyAlignment="1">
      <alignment horizontal="center"/>
    </xf>
    <xf numFmtId="0" fontId="5" fillId="0" borderId="20" xfId="0" applyFont="1" applyBorder="1" applyAlignment="1">
      <alignment horizontal="center"/>
    </xf>
    <xf numFmtId="0" fontId="5" fillId="0" borderId="54" xfId="0" applyFont="1" applyBorder="1" applyAlignment="1">
      <alignment horizontal="center"/>
    </xf>
    <xf numFmtId="0" fontId="5" fillId="0" borderId="15" xfId="0" applyFont="1" applyBorder="1" applyAlignment="1">
      <alignment horizontal="center" shrinkToFit="1"/>
    </xf>
    <xf numFmtId="0" fontId="5" fillId="0" borderId="15" xfId="0" applyFont="1" applyBorder="1" applyAlignment="1">
      <alignment vertical="top" shrinkToFit="1"/>
    </xf>
    <xf numFmtId="0" fontId="5" fillId="34" borderId="43" xfId="0" applyFont="1" applyFill="1" applyBorder="1" applyAlignment="1">
      <alignment/>
    </xf>
    <xf numFmtId="0" fontId="5" fillId="34" borderId="44" xfId="0" applyFont="1" applyFill="1" applyBorder="1" applyAlignment="1">
      <alignment/>
    </xf>
    <xf numFmtId="0" fontId="5" fillId="34" borderId="45" xfId="0" applyFont="1" applyFill="1" applyBorder="1" applyAlignment="1">
      <alignment/>
    </xf>
    <xf numFmtId="0" fontId="5" fillId="34" borderId="46" xfId="0" applyFont="1" applyFill="1" applyBorder="1" applyAlignment="1">
      <alignment/>
    </xf>
    <xf numFmtId="0" fontId="5" fillId="34" borderId="47" xfId="0" applyFont="1" applyFill="1" applyBorder="1" applyAlignment="1">
      <alignment/>
    </xf>
    <xf numFmtId="0" fontId="5" fillId="34" borderId="48" xfId="0" applyFont="1" applyFill="1" applyBorder="1" applyAlignment="1">
      <alignment/>
    </xf>
    <xf numFmtId="0" fontId="5" fillId="34" borderId="53" xfId="0" applyFont="1" applyFill="1" applyBorder="1" applyAlignment="1">
      <alignment/>
    </xf>
    <xf numFmtId="0" fontId="5" fillId="34" borderId="20" xfId="0" applyFont="1" applyFill="1" applyBorder="1" applyAlignment="1">
      <alignment/>
    </xf>
    <xf numFmtId="0" fontId="5" fillId="34" borderId="54" xfId="0" applyFont="1" applyFill="1" applyBorder="1" applyAlignment="1">
      <alignment/>
    </xf>
    <xf numFmtId="0" fontId="12" fillId="34" borderId="43" xfId="0" applyFont="1" applyFill="1" applyBorder="1" applyAlignment="1">
      <alignment/>
    </xf>
    <xf numFmtId="0" fontId="12" fillId="34" borderId="44" xfId="0" applyFont="1" applyFill="1" applyBorder="1" applyAlignment="1">
      <alignment/>
    </xf>
    <xf numFmtId="0" fontId="12" fillId="34" borderId="45" xfId="0" applyFont="1" applyFill="1" applyBorder="1" applyAlignment="1">
      <alignment/>
    </xf>
    <xf numFmtId="0" fontId="12" fillId="34" borderId="46" xfId="0" applyFont="1" applyFill="1" applyBorder="1" applyAlignment="1">
      <alignment/>
    </xf>
    <xf numFmtId="0" fontId="12" fillId="34" borderId="47" xfId="0" applyFont="1" applyFill="1" applyBorder="1" applyAlignment="1">
      <alignment/>
    </xf>
    <xf numFmtId="0" fontId="12" fillId="34" borderId="48" xfId="0" applyFont="1" applyFill="1" applyBorder="1" applyAlignment="1">
      <alignment/>
    </xf>
    <xf numFmtId="0" fontId="5" fillId="34" borderId="15" xfId="0" applyFont="1" applyFill="1" applyBorder="1" applyAlignment="1">
      <alignment/>
    </xf>
    <xf numFmtId="0" fontId="5" fillId="33" borderId="0" xfId="0" applyFont="1" applyFill="1" applyBorder="1" applyAlignment="1" applyProtection="1">
      <alignment/>
      <protection locked="0"/>
    </xf>
    <xf numFmtId="0" fontId="5" fillId="35" borderId="0" xfId="0" applyFont="1" applyFill="1" applyBorder="1" applyAlignment="1">
      <alignment/>
    </xf>
    <xf numFmtId="0" fontId="5" fillId="0" borderId="53" xfId="0" applyFont="1" applyBorder="1" applyAlignment="1">
      <alignment horizontal="center" vertical="top" wrapText="1"/>
    </xf>
    <xf numFmtId="0" fontId="5" fillId="0" borderId="54" xfId="0" applyFont="1" applyBorder="1" applyAlignment="1">
      <alignment horizontal="center" vertical="top" wrapText="1"/>
    </xf>
    <xf numFmtId="0" fontId="5" fillId="0" borderId="0" xfId="0" applyFont="1" applyAlignment="1">
      <alignment vertical="center" wrapText="1"/>
    </xf>
    <xf numFmtId="0" fontId="16" fillId="0" borderId="15" xfId="0" applyFont="1" applyBorder="1" applyAlignment="1">
      <alignment horizontal="center" vertical="center"/>
    </xf>
    <xf numFmtId="0" fontId="5" fillId="33" borderId="0" xfId="0" applyFont="1" applyFill="1" applyAlignment="1" applyProtection="1">
      <alignment horizontal="center"/>
      <protection locked="0"/>
    </xf>
    <xf numFmtId="0" fontId="5" fillId="37" borderId="0" xfId="0" applyFont="1" applyFill="1" applyBorder="1" applyAlignment="1" quotePrefix="1">
      <alignment/>
    </xf>
    <xf numFmtId="0" fontId="5" fillId="37" borderId="0" xfId="0" applyFont="1" applyFill="1" applyAlignment="1" quotePrefix="1">
      <alignment horizontal="center"/>
    </xf>
    <xf numFmtId="0" fontId="5" fillId="0" borderId="15" xfId="0" applyFont="1" applyBorder="1" applyAlignment="1">
      <alignment/>
    </xf>
    <xf numFmtId="0" fontId="11" fillId="37" borderId="0" xfId="0" applyFont="1" applyFill="1" applyBorder="1" applyAlignment="1" quotePrefix="1">
      <alignment horizontal="center"/>
    </xf>
    <xf numFmtId="0" fontId="5" fillId="0" borderId="15" xfId="0" applyFont="1" applyFill="1" applyBorder="1" applyAlignment="1">
      <alignment horizontal="center"/>
    </xf>
    <xf numFmtId="0" fontId="5" fillId="0" borderId="43" xfId="0" applyFont="1" applyBorder="1" applyAlignment="1">
      <alignment/>
    </xf>
    <xf numFmtId="0" fontId="5" fillId="0" borderId="44" xfId="0" applyFont="1" applyBorder="1" applyAlignment="1">
      <alignment/>
    </xf>
    <xf numFmtId="0" fontId="5" fillId="0" borderId="45" xfId="0" applyFont="1" applyBorder="1" applyAlignment="1">
      <alignment/>
    </xf>
    <xf numFmtId="0" fontId="5" fillId="0" borderId="51" xfId="0" applyFont="1" applyFill="1" applyBorder="1" applyAlignment="1">
      <alignment/>
    </xf>
    <xf numFmtId="0" fontId="5" fillId="0" borderId="0" xfId="0" applyFont="1" applyFill="1" applyBorder="1" applyAlignment="1">
      <alignment/>
    </xf>
    <xf numFmtId="0" fontId="5" fillId="0" borderId="52" xfId="0" applyFont="1" applyFill="1" applyBorder="1" applyAlignment="1">
      <alignment/>
    </xf>
    <xf numFmtId="0" fontId="5" fillId="0" borderId="46" xfId="0" applyFont="1" applyFill="1" applyBorder="1" applyAlignment="1">
      <alignment/>
    </xf>
    <xf numFmtId="0" fontId="5" fillId="0" borderId="47" xfId="0" applyFont="1" applyFill="1" applyBorder="1" applyAlignment="1">
      <alignment/>
    </xf>
    <xf numFmtId="0" fontId="5" fillId="0" borderId="48" xfId="0" applyFont="1" applyFill="1" applyBorder="1" applyAlignment="1">
      <alignment/>
    </xf>
    <xf numFmtId="0" fontId="5" fillId="0" borderId="53" xfId="0" applyFont="1" applyFill="1" applyBorder="1" applyAlignment="1">
      <alignment/>
    </xf>
    <xf numFmtId="0" fontId="5" fillId="0" borderId="20" xfId="0" applyFont="1" applyFill="1" applyBorder="1" applyAlignment="1">
      <alignment/>
    </xf>
    <xf numFmtId="0" fontId="5" fillId="0" borderId="54" xfId="0" applyFont="1" applyFill="1" applyBorder="1" applyAlignment="1">
      <alignment/>
    </xf>
    <xf numFmtId="0" fontId="5" fillId="0" borderId="53" xfId="0" applyFont="1" applyBorder="1" applyAlignment="1">
      <alignment/>
    </xf>
    <xf numFmtId="0" fontId="5" fillId="0" borderId="20" xfId="0" applyFont="1" applyBorder="1" applyAlignment="1">
      <alignment/>
    </xf>
    <xf numFmtId="0" fontId="5" fillId="0" borderId="54" xfId="0" applyFont="1" applyBorder="1" applyAlignment="1">
      <alignment/>
    </xf>
    <xf numFmtId="0" fontId="5" fillId="37" borderId="0" xfId="0" applyFont="1" applyFill="1" applyBorder="1" applyAlignment="1" quotePrefix="1">
      <alignment horizontal="center"/>
    </xf>
    <xf numFmtId="0" fontId="5" fillId="0" borderId="53" xfId="0" applyFont="1" applyBorder="1" applyAlignment="1">
      <alignment horizontal="center" vertical="center"/>
    </xf>
    <xf numFmtId="0" fontId="5" fillId="0" borderId="20" xfId="0" applyFont="1" applyBorder="1" applyAlignment="1">
      <alignment horizontal="center" vertical="center"/>
    </xf>
    <xf numFmtId="0" fontId="5" fillId="0" borderId="54" xfId="0" applyFont="1" applyBorder="1" applyAlignment="1">
      <alignment horizontal="center" vertical="center"/>
    </xf>
    <xf numFmtId="0" fontId="5" fillId="0" borderId="53" xfId="0" applyFont="1" applyBorder="1" applyAlignment="1">
      <alignment horizontal="center" vertical="top"/>
    </xf>
    <xf numFmtId="0" fontId="5" fillId="0" borderId="20" xfId="0" applyFont="1" applyBorder="1" applyAlignment="1">
      <alignment horizontal="center" vertical="top"/>
    </xf>
    <xf numFmtId="0" fontId="5" fillId="0" borderId="54" xfId="0" applyFont="1" applyBorder="1" applyAlignment="1">
      <alignment horizontal="center" vertical="top"/>
    </xf>
    <xf numFmtId="0" fontId="5" fillId="0" borderId="53" xfId="0" applyFont="1" applyBorder="1" applyAlignment="1">
      <alignment vertical="top"/>
    </xf>
    <xf numFmtId="0" fontId="5" fillId="0" borderId="54" xfId="0" applyFont="1" applyBorder="1" applyAlignment="1">
      <alignment vertical="top"/>
    </xf>
    <xf numFmtId="0" fontId="5" fillId="35" borderId="0" xfId="0" applyFont="1" applyFill="1" applyBorder="1" applyAlignment="1">
      <alignment horizont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第１四半期売上分析" xfId="62"/>
    <cellStyle name="Followed Hyperlink" xfId="63"/>
    <cellStyle name="良い" xfId="64"/>
  </cellStyles>
  <dxfs count="1">
    <dxf>
      <fill>
        <patternFill patternType="solid">
          <bgColor rgb="FFCCFF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pivotCacheDefinition" Target="pivotCache/pivotCacheDefinition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5">
    <cacheField name="店舗">
      <sharedItems containsMixedTypes="0" count="3">
        <s v="新宿"/>
        <s v="渋谷"/>
        <s v="池袋"/>
      </sharedItems>
    </cacheField>
    <cacheField name="商品名">
      <sharedItems containsMixedTypes="0" count="6">
        <s v="ブラウス"/>
        <s v="ニット"/>
        <s v="スカート"/>
        <s v="パンツ"/>
        <s v="ジャケット"/>
        <s v="スーツ"/>
      </sharedItems>
    </cacheField>
    <cacheField name="単価">
      <sharedItems containsSemiMixedTypes="0" containsString="0" containsMixedTypes="0" containsNumber="1" containsInteger="1" count="4">
        <n v="15000"/>
        <n v="12000"/>
        <n v="50000"/>
        <n v="75000"/>
      </sharedItems>
    </cacheField>
    <cacheField name="売上数">
      <sharedItems containsSemiMixedTypes="0" containsString="0" containsMixedTypes="0" containsNumber="1" containsInteger="1" count="8">
        <n v="3"/>
        <n v="6"/>
        <n v="4"/>
        <n v="12"/>
        <n v="5"/>
        <n v="2"/>
        <n v="10"/>
        <n v="1"/>
      </sharedItems>
    </cacheField>
    <cacheField name="売上金額">
      <sharedItems containsSemiMixedTypes="0" containsString="0" containsMixedTypes="0" containsNumber="1" containsInteger="1" count="17">
        <n v="45000"/>
        <n v="72000"/>
        <n v="60000"/>
        <n v="150000"/>
        <n v="900000"/>
        <n v="100000"/>
        <n v="30000"/>
        <n v="24000"/>
        <n v="48000"/>
        <n v="75000"/>
        <n v="200000"/>
        <n v="750000"/>
        <n v="225000"/>
        <n v="15000"/>
        <n v="36000"/>
        <n v="12000"/>
        <n v="50000"/>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ﾋﾟﾎﾞｯﾄﾃｰﾌﾞﾙ2" cacheId="2" applyNumberFormats="0" applyBorderFormats="0" applyFontFormats="0" applyPatternFormats="0" applyAlignmentFormats="0" applyWidthHeightFormats="0" dataCaption="データ" showMissing="1" preserveFormatting="1" useAutoFormatting="1" itemPrintTitles="1" compactData="0" updatedVersion="2" indent="0" showMemberPropertyTips="1">
  <location ref="AB51:AF59" firstHeaderRow="1" firstDataRow="2" firstDataCol="1"/>
  <pivotFields count="5">
    <pivotField axis="axisCol" compact="0" outline="0" subtotalTop="0" showAll="0">
      <items count="4">
        <item x="1"/>
        <item x="0"/>
        <item x="2"/>
        <item t="default"/>
      </items>
    </pivotField>
    <pivotField axis="axisRow" compact="0" outline="0" subtotalTop="0" showAll="0">
      <items count="7">
        <item x="4"/>
        <item x="5"/>
        <item x="2"/>
        <item x="1"/>
        <item x="3"/>
        <item x="0"/>
        <item t="default"/>
      </items>
    </pivotField>
    <pivotField compact="0" outline="0" subtotalTop="0" showAll="0" numFmtId="6"/>
    <pivotField compact="0" outline="0" subtotalTop="0" showAll="0"/>
    <pivotField dataField="1" compact="0" outline="0" subtotalTop="0" showAll="0" numFmtId="6"/>
  </pivotFields>
  <rowFields count="1">
    <field x="1"/>
  </rowFields>
  <rowItems count="7">
    <i>
      <x/>
    </i>
    <i>
      <x v="1"/>
    </i>
    <i>
      <x v="2"/>
    </i>
    <i>
      <x v="3"/>
    </i>
    <i>
      <x v="4"/>
    </i>
    <i>
      <x v="5"/>
    </i>
    <i t="grand">
      <x/>
    </i>
  </rowItems>
  <colFields count="1">
    <field x="0"/>
  </colFields>
  <colItems count="4">
    <i>
      <x/>
    </i>
    <i>
      <x v="1"/>
    </i>
    <i>
      <x v="2"/>
    </i>
    <i t="grand">
      <x/>
    </i>
  </colItems>
  <dataFields count="1">
    <dataField name="合計 : 売上金額" fld="4" baseField="0" baseItem="0"/>
  </dataFields>
  <formats count="1">
    <format dxfId="0">
      <pivotArea outline="0" fieldPosition="0" dataOnly="0" labelOnly="1" type="origin"/>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E244"/>
  <sheetViews>
    <sheetView showGridLines="0" zoomScalePageLayoutView="0" workbookViewId="0" topLeftCell="A73">
      <pane xSplit="2" topLeftCell="C1" activePane="topRight" state="frozen"/>
      <selection pane="topLeft" activeCell="A25" sqref="A25"/>
      <selection pane="topRight" activeCell="C93" sqref="C93"/>
    </sheetView>
  </sheetViews>
  <sheetFormatPr defaultColWidth="8.796875" defaultRowHeight="14.25"/>
  <cols>
    <col min="1" max="1" width="2.59765625" style="4" customWidth="1"/>
    <col min="2" max="2" width="13.8984375" style="4" bestFit="1" customWidth="1"/>
    <col min="3" max="3" width="41.09765625" style="3" customWidth="1"/>
    <col min="4" max="4" width="13.5" style="4" customWidth="1"/>
    <col min="5" max="5" width="72.5" style="3" customWidth="1"/>
    <col min="6" max="16384" width="9" style="4" customWidth="1"/>
  </cols>
  <sheetData>
    <row r="1" ht="18.75">
      <c r="B1" s="2" t="s">
        <v>364</v>
      </c>
    </row>
    <row r="2" ht="9" customHeight="1"/>
    <row r="3" spans="2:3" ht="15" customHeight="1">
      <c r="B3" s="189"/>
      <c r="C3" s="5" t="s">
        <v>356</v>
      </c>
    </row>
    <row r="4" ht="6.75" customHeight="1">
      <c r="B4" s="187"/>
    </row>
    <row r="5" spans="2:3" ht="15" customHeight="1">
      <c r="B5" s="190"/>
      <c r="C5" s="180" t="s">
        <v>802</v>
      </c>
    </row>
    <row r="6" ht="6.75" customHeight="1">
      <c r="B6" s="187"/>
    </row>
    <row r="7" spans="2:3" ht="15" customHeight="1">
      <c r="B7" s="191"/>
      <c r="C7" s="6" t="s">
        <v>357</v>
      </c>
    </row>
    <row r="8" ht="6.75" customHeight="1">
      <c r="B8" s="187"/>
    </row>
    <row r="9" spans="2:3" ht="15" customHeight="1">
      <c r="B9" s="188"/>
      <c r="C9" s="181" t="s">
        <v>358</v>
      </c>
    </row>
    <row r="10" ht="6.75" customHeight="1">
      <c r="B10" s="187"/>
    </row>
    <row r="11" spans="2:3" ht="15" customHeight="1">
      <c r="B11" s="195"/>
      <c r="C11" s="182" t="s">
        <v>359</v>
      </c>
    </row>
    <row r="12" ht="6.75" customHeight="1">
      <c r="B12" s="187"/>
    </row>
    <row r="13" spans="2:3" ht="15" customHeight="1">
      <c r="B13" s="192"/>
      <c r="C13" s="183" t="s">
        <v>360</v>
      </c>
    </row>
    <row r="14" ht="6.75" customHeight="1">
      <c r="B14" s="187"/>
    </row>
    <row r="15" spans="2:3" ht="15" customHeight="1">
      <c r="B15" s="187"/>
      <c r="C15" s="184" t="s">
        <v>361</v>
      </c>
    </row>
    <row r="16" ht="6.75" customHeight="1">
      <c r="B16" s="187"/>
    </row>
    <row r="17" spans="2:3" ht="15" customHeight="1">
      <c r="B17" s="193"/>
      <c r="C17" s="185" t="s">
        <v>362</v>
      </c>
    </row>
    <row r="18" ht="6.75" customHeight="1">
      <c r="B18" s="187"/>
    </row>
    <row r="19" spans="2:3" ht="15" customHeight="1">
      <c r="B19" s="194"/>
      <c r="C19" s="186" t="s">
        <v>363</v>
      </c>
    </row>
    <row r="20" ht="30" customHeight="1"/>
    <row r="21" ht="13.5">
      <c r="C21" s="7" t="s">
        <v>627</v>
      </c>
    </row>
    <row r="22" ht="13.5">
      <c r="C22" s="7" t="s">
        <v>628</v>
      </c>
    </row>
    <row r="23" ht="13.5">
      <c r="C23" s="7" t="s">
        <v>248</v>
      </c>
    </row>
    <row r="24" ht="21.75" customHeight="1"/>
    <row r="25" ht="18.75">
      <c r="B25" s="2" t="s">
        <v>303</v>
      </c>
    </row>
    <row r="26" spans="1:5" ht="17.25">
      <c r="A26" s="8"/>
      <c r="B26" s="9" t="s">
        <v>287</v>
      </c>
      <c r="C26" s="9" t="s">
        <v>288</v>
      </c>
      <c r="D26" s="9" t="s">
        <v>289</v>
      </c>
      <c r="E26" s="9" t="s">
        <v>290</v>
      </c>
    </row>
    <row r="27" spans="1:5" ht="13.5">
      <c r="A27" s="4">
        <v>1</v>
      </c>
      <c r="B27" s="4" t="s">
        <v>804</v>
      </c>
      <c r="C27" s="3" t="s">
        <v>971</v>
      </c>
      <c r="D27" s="10" t="s">
        <v>599</v>
      </c>
      <c r="E27" s="3" t="s">
        <v>805</v>
      </c>
    </row>
    <row r="28" spans="1:5" ht="13.5">
      <c r="A28" s="4">
        <v>2</v>
      </c>
      <c r="B28" s="4" t="s">
        <v>806</v>
      </c>
      <c r="C28" s="3" t="s">
        <v>965</v>
      </c>
      <c r="D28" s="10" t="s">
        <v>600</v>
      </c>
      <c r="E28" s="3" t="s">
        <v>807</v>
      </c>
    </row>
    <row r="29" spans="1:5" ht="13.5">
      <c r="A29" s="4">
        <v>3</v>
      </c>
      <c r="B29" s="4" t="s">
        <v>808</v>
      </c>
      <c r="C29" s="3" t="s">
        <v>972</v>
      </c>
      <c r="D29" s="10" t="s">
        <v>601</v>
      </c>
      <c r="E29" s="11" t="s">
        <v>570</v>
      </c>
    </row>
    <row r="30" spans="1:5" ht="13.5">
      <c r="A30" s="4">
        <v>4</v>
      </c>
      <c r="B30" s="4" t="s">
        <v>809</v>
      </c>
      <c r="C30" s="3" t="s">
        <v>973</v>
      </c>
      <c r="D30" s="10" t="s">
        <v>602</v>
      </c>
      <c r="E30" s="3" t="s">
        <v>810</v>
      </c>
    </row>
    <row r="31" spans="1:5" ht="13.5">
      <c r="A31" s="4">
        <v>5</v>
      </c>
      <c r="B31" s="4" t="s">
        <v>811</v>
      </c>
      <c r="C31" s="3" t="s">
        <v>974</v>
      </c>
      <c r="D31" s="10" t="s">
        <v>603</v>
      </c>
      <c r="E31" s="3" t="s">
        <v>810</v>
      </c>
    </row>
    <row r="40" ht="13.5">
      <c r="C40" s="1" t="s">
        <v>588</v>
      </c>
    </row>
    <row r="44" ht="13.5">
      <c r="C44" s="10"/>
    </row>
    <row r="51" spans="2:4" ht="18.75">
      <c r="B51" s="2" t="s">
        <v>803</v>
      </c>
      <c r="D51" s="196" t="s">
        <v>956</v>
      </c>
    </row>
    <row r="52" spans="1:5" ht="17.25">
      <c r="A52" s="12"/>
      <c r="B52" s="13" t="s">
        <v>287</v>
      </c>
      <c r="C52" s="13" t="s">
        <v>288</v>
      </c>
      <c r="D52" s="13" t="s">
        <v>289</v>
      </c>
      <c r="E52" s="13" t="s">
        <v>290</v>
      </c>
    </row>
    <row r="53" spans="1:5" ht="13.5">
      <c r="A53" s="4">
        <v>6</v>
      </c>
      <c r="B53" s="4" t="s">
        <v>812</v>
      </c>
      <c r="C53" s="3" t="s">
        <v>311</v>
      </c>
      <c r="D53" s="10" t="s">
        <v>429</v>
      </c>
      <c r="E53" s="3" t="s">
        <v>310</v>
      </c>
    </row>
    <row r="54" spans="1:5" ht="13.5">
      <c r="A54" s="4">
        <v>7</v>
      </c>
      <c r="B54" s="4" t="s">
        <v>813</v>
      </c>
      <c r="C54" s="3" t="s">
        <v>316</v>
      </c>
      <c r="D54" s="10" t="s">
        <v>444</v>
      </c>
      <c r="E54" s="3" t="s">
        <v>814</v>
      </c>
    </row>
    <row r="55" spans="1:5" ht="13.5">
      <c r="A55" s="4">
        <v>8</v>
      </c>
      <c r="B55" s="4" t="s">
        <v>815</v>
      </c>
      <c r="C55" s="3" t="s">
        <v>312</v>
      </c>
      <c r="D55" s="10" t="s">
        <v>445</v>
      </c>
      <c r="E55" s="3" t="s">
        <v>313</v>
      </c>
    </row>
    <row r="56" spans="1:5" ht="13.5">
      <c r="A56" s="4">
        <v>9</v>
      </c>
      <c r="B56" s="4" t="s">
        <v>816</v>
      </c>
      <c r="C56" s="3" t="s">
        <v>317</v>
      </c>
      <c r="D56" s="10" t="s">
        <v>418</v>
      </c>
      <c r="E56" s="3" t="s">
        <v>817</v>
      </c>
    </row>
    <row r="57" spans="1:5" ht="13.5">
      <c r="A57" s="4">
        <v>10</v>
      </c>
      <c r="B57" s="4" t="s">
        <v>818</v>
      </c>
      <c r="C57" s="3" t="s">
        <v>819</v>
      </c>
      <c r="D57" s="10" t="s">
        <v>758</v>
      </c>
      <c r="E57" s="3" t="s">
        <v>756</v>
      </c>
    </row>
    <row r="58" spans="1:5" ht="13.5">
      <c r="A58" s="4">
        <v>11</v>
      </c>
      <c r="B58" s="4" t="s">
        <v>820</v>
      </c>
      <c r="C58" s="3" t="s">
        <v>821</v>
      </c>
      <c r="D58" s="10" t="s">
        <v>761</v>
      </c>
      <c r="E58" s="3" t="s">
        <v>759</v>
      </c>
    </row>
    <row r="59" spans="1:5" ht="13.5">
      <c r="A59" s="4">
        <v>12</v>
      </c>
      <c r="B59" s="4" t="s">
        <v>822</v>
      </c>
      <c r="C59" s="3" t="s">
        <v>318</v>
      </c>
      <c r="D59" s="10" t="s">
        <v>409</v>
      </c>
      <c r="E59" s="3" t="s">
        <v>762</v>
      </c>
    </row>
    <row r="60" spans="1:5" ht="13.5">
      <c r="A60" s="4">
        <v>13</v>
      </c>
      <c r="B60" s="4" t="s">
        <v>823</v>
      </c>
      <c r="C60" s="3" t="s">
        <v>319</v>
      </c>
      <c r="D60" s="10" t="s">
        <v>410</v>
      </c>
      <c r="E60" s="3" t="s">
        <v>824</v>
      </c>
    </row>
    <row r="61" spans="1:5" ht="13.5">
      <c r="A61" s="4">
        <v>14</v>
      </c>
      <c r="B61" s="4" t="s">
        <v>825</v>
      </c>
      <c r="C61" s="3" t="s">
        <v>320</v>
      </c>
      <c r="D61" s="10" t="s">
        <v>419</v>
      </c>
      <c r="E61" s="3" t="s">
        <v>763</v>
      </c>
    </row>
    <row r="62" spans="1:5" ht="13.5">
      <c r="A62" s="4">
        <v>15</v>
      </c>
      <c r="B62" s="4" t="s">
        <v>826</v>
      </c>
      <c r="C62" s="3" t="s">
        <v>827</v>
      </c>
      <c r="D62" s="10" t="s">
        <v>749</v>
      </c>
      <c r="E62" s="3" t="s">
        <v>828</v>
      </c>
    </row>
    <row r="63" spans="1:5" ht="13.5">
      <c r="A63" s="4">
        <v>16</v>
      </c>
      <c r="B63" s="4" t="s">
        <v>829</v>
      </c>
      <c r="C63" s="3" t="s">
        <v>830</v>
      </c>
      <c r="D63" s="10" t="s">
        <v>431</v>
      </c>
      <c r="E63" s="3" t="s">
        <v>314</v>
      </c>
    </row>
    <row r="64" spans="1:5" ht="13.5">
      <c r="A64" s="4">
        <v>17</v>
      </c>
      <c r="B64" s="4" t="s">
        <v>831</v>
      </c>
      <c r="C64" s="3" t="s">
        <v>321</v>
      </c>
      <c r="D64" s="10" t="s">
        <v>412</v>
      </c>
      <c r="E64" s="3" t="s">
        <v>832</v>
      </c>
    </row>
    <row r="65" spans="1:5" ht="13.5">
      <c r="A65" s="4">
        <v>18</v>
      </c>
      <c r="B65" s="4" t="s">
        <v>833</v>
      </c>
      <c r="C65" s="3" t="s">
        <v>834</v>
      </c>
      <c r="D65" s="10" t="s">
        <v>430</v>
      </c>
      <c r="E65" s="3" t="s">
        <v>835</v>
      </c>
    </row>
    <row r="66" spans="1:5" ht="13.5">
      <c r="A66" s="4">
        <v>19</v>
      </c>
      <c r="B66" s="4" t="s">
        <v>836</v>
      </c>
      <c r="C66" s="3" t="s">
        <v>837</v>
      </c>
      <c r="D66" s="10" t="s">
        <v>432</v>
      </c>
      <c r="E66" s="3" t="s">
        <v>315</v>
      </c>
    </row>
    <row r="67" spans="1:5" ht="13.5">
      <c r="A67" s="4">
        <v>20</v>
      </c>
      <c r="B67" s="4" t="s">
        <v>838</v>
      </c>
      <c r="C67" s="3" t="s">
        <v>839</v>
      </c>
      <c r="D67" s="10" t="s">
        <v>446</v>
      </c>
      <c r="E67" s="3" t="s">
        <v>443</v>
      </c>
    </row>
    <row r="68" spans="1:5" ht="13.5">
      <c r="A68" s="4">
        <v>21</v>
      </c>
      <c r="B68" s="4" t="s">
        <v>840</v>
      </c>
      <c r="C68" s="3" t="s">
        <v>841</v>
      </c>
      <c r="D68" s="10" t="s">
        <v>753</v>
      </c>
      <c r="E68" s="3" t="s">
        <v>751</v>
      </c>
    </row>
    <row r="69" spans="1:5" ht="13.5">
      <c r="A69" s="4">
        <v>22</v>
      </c>
      <c r="B69" s="4" t="s">
        <v>842</v>
      </c>
      <c r="C69" s="3" t="s">
        <v>322</v>
      </c>
      <c r="D69" s="10" t="s">
        <v>415</v>
      </c>
      <c r="E69" s="3" t="s">
        <v>764</v>
      </c>
    </row>
    <row r="70" ht="13.5">
      <c r="C70" s="10"/>
    </row>
    <row r="75" ht="18.75">
      <c r="B75" s="2" t="s">
        <v>304</v>
      </c>
    </row>
    <row r="76" spans="1:5" ht="17.25">
      <c r="A76" s="14"/>
      <c r="B76" s="15" t="s">
        <v>287</v>
      </c>
      <c r="C76" s="15" t="s">
        <v>288</v>
      </c>
      <c r="D76" s="15" t="s">
        <v>289</v>
      </c>
      <c r="E76" s="15" t="s">
        <v>290</v>
      </c>
    </row>
    <row r="77" spans="1:5" ht="13.5">
      <c r="A77" s="4">
        <v>23</v>
      </c>
      <c r="B77" s="4" t="s">
        <v>843</v>
      </c>
      <c r="C77" s="3" t="s">
        <v>844</v>
      </c>
      <c r="D77" s="10" t="s">
        <v>735</v>
      </c>
      <c r="E77" s="3" t="s">
        <v>845</v>
      </c>
    </row>
    <row r="78" spans="1:5" ht="13.5">
      <c r="A78" s="4">
        <v>24</v>
      </c>
      <c r="B78" s="4" t="s">
        <v>846</v>
      </c>
      <c r="C78" s="11" t="s">
        <v>12</v>
      </c>
      <c r="D78" s="10" t="s">
        <v>733</v>
      </c>
      <c r="E78" s="3" t="s">
        <v>715</v>
      </c>
    </row>
    <row r="79" spans="1:5" ht="13.5">
      <c r="A79" s="4">
        <v>25</v>
      </c>
      <c r="B79" s="4" t="s">
        <v>847</v>
      </c>
      <c r="C79" s="11" t="s">
        <v>11</v>
      </c>
      <c r="D79" s="10" t="s">
        <v>734</v>
      </c>
      <c r="E79" s="3" t="s">
        <v>712</v>
      </c>
    </row>
    <row r="80" spans="1:5" ht="13.5">
      <c r="A80" s="4">
        <v>26</v>
      </c>
      <c r="B80" s="4" t="s">
        <v>848</v>
      </c>
      <c r="C80" s="3" t="s">
        <v>849</v>
      </c>
      <c r="D80" s="10" t="s">
        <v>736</v>
      </c>
      <c r="E80" s="3" t="s">
        <v>713</v>
      </c>
    </row>
    <row r="81" spans="1:5" ht="13.5">
      <c r="A81" s="4">
        <v>27</v>
      </c>
      <c r="B81" s="4" t="s">
        <v>850</v>
      </c>
      <c r="C81" s="11" t="s">
        <v>10</v>
      </c>
      <c r="D81" s="10" t="s">
        <v>737</v>
      </c>
      <c r="E81" s="3" t="s">
        <v>714</v>
      </c>
    </row>
    <row r="82" spans="1:5" ht="13.5">
      <c r="A82" s="4">
        <v>28</v>
      </c>
      <c r="B82" s="4" t="s">
        <v>851</v>
      </c>
      <c r="C82" s="3" t="s">
        <v>852</v>
      </c>
      <c r="D82" s="10" t="s">
        <v>738</v>
      </c>
      <c r="E82" s="3" t="s">
        <v>853</v>
      </c>
    </row>
    <row r="83" spans="1:5" ht="13.5">
      <c r="A83" s="4">
        <v>29</v>
      </c>
      <c r="B83" s="4" t="s">
        <v>854</v>
      </c>
      <c r="C83" s="33" t="s">
        <v>710</v>
      </c>
      <c r="D83" s="10" t="s">
        <v>739</v>
      </c>
      <c r="E83" s="3" t="s">
        <v>323</v>
      </c>
    </row>
    <row r="91" ht="13.5">
      <c r="C91" s="10" t="s">
        <v>703</v>
      </c>
    </row>
    <row r="95" ht="13.5">
      <c r="C95" s="10"/>
    </row>
    <row r="100" ht="18.75">
      <c r="B100" s="2" t="s">
        <v>305</v>
      </c>
    </row>
    <row r="101" spans="1:5" ht="17.25">
      <c r="A101" s="16"/>
      <c r="B101" s="17" t="s">
        <v>287</v>
      </c>
      <c r="C101" s="17" t="s">
        <v>288</v>
      </c>
      <c r="D101" s="17" t="s">
        <v>289</v>
      </c>
      <c r="E101" s="17" t="s">
        <v>290</v>
      </c>
    </row>
    <row r="102" spans="1:5" ht="13.5">
      <c r="A102" s="4">
        <v>30</v>
      </c>
      <c r="B102" s="4" t="s">
        <v>855</v>
      </c>
      <c r="C102" s="3" t="s">
        <v>975</v>
      </c>
      <c r="D102" s="10" t="s">
        <v>463</v>
      </c>
      <c r="E102" s="18" t="s">
        <v>977</v>
      </c>
    </row>
    <row r="103" spans="1:5" ht="13.5">
      <c r="A103" s="4">
        <v>31</v>
      </c>
      <c r="B103" s="4" t="s">
        <v>856</v>
      </c>
      <c r="C103" s="3" t="s">
        <v>976</v>
      </c>
      <c r="D103" s="10" t="s">
        <v>464</v>
      </c>
      <c r="E103" s="18" t="s">
        <v>978</v>
      </c>
    </row>
    <row r="104" spans="1:5" ht="13.5">
      <c r="A104" s="4">
        <v>32</v>
      </c>
      <c r="B104" s="4" t="s">
        <v>857</v>
      </c>
      <c r="C104" s="3" t="s">
        <v>338</v>
      </c>
      <c r="D104" s="10" t="s">
        <v>469</v>
      </c>
      <c r="E104" s="3" t="s">
        <v>858</v>
      </c>
    </row>
    <row r="105" spans="1:5" ht="13.5">
      <c r="A105" s="4">
        <v>33</v>
      </c>
      <c r="B105" s="4" t="s">
        <v>859</v>
      </c>
      <c r="C105" s="3" t="s">
        <v>860</v>
      </c>
      <c r="D105" s="10" t="s">
        <v>470</v>
      </c>
      <c r="E105" s="3" t="s">
        <v>979</v>
      </c>
    </row>
    <row r="106" spans="1:5" ht="13.5">
      <c r="A106" s="4">
        <v>34</v>
      </c>
      <c r="B106" s="4" t="s">
        <v>861</v>
      </c>
      <c r="C106" s="3" t="s">
        <v>862</v>
      </c>
      <c r="D106" s="10" t="s">
        <v>471</v>
      </c>
      <c r="E106" s="3" t="s">
        <v>863</v>
      </c>
    </row>
    <row r="119" ht="13.5">
      <c r="C119" s="10"/>
    </row>
    <row r="125" ht="18.75">
      <c r="B125" s="2" t="s">
        <v>306</v>
      </c>
    </row>
    <row r="126" spans="1:5" ht="17.25">
      <c r="A126" s="19"/>
      <c r="B126" s="20" t="s">
        <v>287</v>
      </c>
      <c r="C126" s="20" t="s">
        <v>288</v>
      </c>
      <c r="D126" s="20" t="s">
        <v>289</v>
      </c>
      <c r="E126" s="20" t="s">
        <v>290</v>
      </c>
    </row>
    <row r="127" spans="1:5" ht="13.5">
      <c r="A127" s="4">
        <v>35</v>
      </c>
      <c r="B127" s="4" t="s">
        <v>864</v>
      </c>
      <c r="C127" s="3" t="s">
        <v>865</v>
      </c>
      <c r="D127" s="10" t="s">
        <v>567</v>
      </c>
      <c r="E127" s="3" t="s">
        <v>765</v>
      </c>
    </row>
    <row r="128" spans="1:5" ht="13.5">
      <c r="A128" s="4">
        <v>36</v>
      </c>
      <c r="B128" s="4" t="s">
        <v>866</v>
      </c>
      <c r="C128" s="3" t="s">
        <v>867</v>
      </c>
      <c r="D128" s="10" t="s">
        <v>568</v>
      </c>
      <c r="E128" s="3" t="s">
        <v>868</v>
      </c>
    </row>
    <row r="129" spans="1:5" ht="13.5">
      <c r="A129" s="4">
        <v>37</v>
      </c>
      <c r="B129" s="4" t="s">
        <v>869</v>
      </c>
      <c r="C129" s="3" t="s">
        <v>870</v>
      </c>
      <c r="D129" s="10" t="s">
        <v>569</v>
      </c>
      <c r="E129" s="3" t="s">
        <v>871</v>
      </c>
    </row>
    <row r="144" ht="13.5">
      <c r="C144" s="10"/>
    </row>
    <row r="150" ht="18.75">
      <c r="B150" s="2" t="s">
        <v>307</v>
      </c>
    </row>
    <row r="151" spans="1:5" ht="17.25">
      <c r="A151" s="21"/>
      <c r="B151" s="22" t="s">
        <v>287</v>
      </c>
      <c r="C151" s="22" t="s">
        <v>288</v>
      </c>
      <c r="D151" s="22" t="s">
        <v>289</v>
      </c>
      <c r="E151" s="22" t="s">
        <v>290</v>
      </c>
    </row>
    <row r="152" spans="1:5" ht="13.5">
      <c r="A152" s="4">
        <v>38</v>
      </c>
      <c r="B152" s="4" t="s">
        <v>872</v>
      </c>
      <c r="C152" s="23" t="s">
        <v>873</v>
      </c>
      <c r="D152" s="10" t="s">
        <v>282</v>
      </c>
      <c r="E152" s="3" t="s">
        <v>874</v>
      </c>
    </row>
    <row r="153" spans="1:5" ht="13.5">
      <c r="A153" s="4">
        <v>39</v>
      </c>
      <c r="B153" s="4" t="s">
        <v>875</v>
      </c>
      <c r="C153" s="3" t="s">
        <v>876</v>
      </c>
      <c r="D153" s="10" t="s">
        <v>277</v>
      </c>
      <c r="E153" s="3" t="s">
        <v>877</v>
      </c>
    </row>
    <row r="154" spans="1:5" ht="13.5">
      <c r="A154" s="4">
        <v>40</v>
      </c>
      <c r="B154" s="4" t="s">
        <v>878</v>
      </c>
      <c r="C154" s="3" t="s">
        <v>980</v>
      </c>
      <c r="D154" s="24" t="s">
        <v>878</v>
      </c>
      <c r="E154" s="3" t="s">
        <v>981</v>
      </c>
    </row>
    <row r="155" spans="1:5" ht="13.5">
      <c r="A155" s="4">
        <v>41</v>
      </c>
      <c r="B155" s="4" t="s">
        <v>879</v>
      </c>
      <c r="C155" s="3" t="s">
        <v>880</v>
      </c>
      <c r="D155" s="10" t="s">
        <v>265</v>
      </c>
      <c r="E155" s="3" t="s">
        <v>638</v>
      </c>
    </row>
    <row r="156" spans="1:5" ht="13.5">
      <c r="A156" s="4">
        <v>42</v>
      </c>
      <c r="B156" s="4" t="s">
        <v>881</v>
      </c>
      <c r="C156" s="3" t="s">
        <v>324</v>
      </c>
      <c r="D156" s="10" t="s">
        <v>280</v>
      </c>
      <c r="E156" s="3" t="s">
        <v>325</v>
      </c>
    </row>
    <row r="157" spans="1:5" ht="13.5">
      <c r="A157" s="4">
        <v>43</v>
      </c>
      <c r="B157" s="25" t="s">
        <v>882</v>
      </c>
      <c r="C157" s="3" t="s">
        <v>883</v>
      </c>
      <c r="D157" s="10" t="s">
        <v>766</v>
      </c>
      <c r="E157" s="25" t="s">
        <v>984</v>
      </c>
    </row>
    <row r="158" spans="2:5" ht="13.5">
      <c r="B158" s="25" t="s">
        <v>884</v>
      </c>
      <c r="C158" s="3" t="s">
        <v>885</v>
      </c>
      <c r="D158" s="10" t="s">
        <v>767</v>
      </c>
      <c r="E158" s="25" t="s">
        <v>983</v>
      </c>
    </row>
    <row r="159" spans="1:5" ht="13.5">
      <c r="A159" s="4">
        <v>44</v>
      </c>
      <c r="B159" s="4" t="s">
        <v>886</v>
      </c>
      <c r="C159" s="3" t="s">
        <v>887</v>
      </c>
      <c r="D159" s="10" t="s">
        <v>281</v>
      </c>
      <c r="E159" s="3" t="s">
        <v>888</v>
      </c>
    </row>
    <row r="160" spans="1:5" ht="13.5">
      <c r="A160" s="4">
        <v>45</v>
      </c>
      <c r="B160" s="4" t="s">
        <v>889</v>
      </c>
      <c r="C160" s="3" t="s">
        <v>890</v>
      </c>
      <c r="D160" s="10" t="s">
        <v>279</v>
      </c>
      <c r="E160" s="3" t="s">
        <v>665</v>
      </c>
    </row>
    <row r="161" spans="1:5" ht="13.5">
      <c r="A161" s="4">
        <v>46</v>
      </c>
      <c r="B161" s="4" t="s">
        <v>891</v>
      </c>
      <c r="C161" s="3" t="s">
        <v>892</v>
      </c>
      <c r="D161" s="10" t="s">
        <v>278</v>
      </c>
      <c r="E161" s="3" t="s">
        <v>893</v>
      </c>
    </row>
    <row r="169" ht="13.5">
      <c r="C169" s="10"/>
    </row>
    <row r="175" ht="18.75">
      <c r="B175" s="2" t="s">
        <v>302</v>
      </c>
    </row>
    <row r="176" spans="1:5" ht="17.25">
      <c r="A176" s="26"/>
      <c r="B176" s="27" t="s">
        <v>287</v>
      </c>
      <c r="C176" s="27" t="s">
        <v>288</v>
      </c>
      <c r="D176" s="27" t="s">
        <v>289</v>
      </c>
      <c r="E176" s="27" t="s">
        <v>290</v>
      </c>
    </row>
    <row r="177" spans="1:5" ht="13.5">
      <c r="A177" s="4">
        <v>47</v>
      </c>
      <c r="B177" s="4" t="s">
        <v>894</v>
      </c>
      <c r="C177" s="3" t="s">
        <v>346</v>
      </c>
      <c r="D177" s="10" t="s">
        <v>375</v>
      </c>
      <c r="E177" s="3" t="s">
        <v>511</v>
      </c>
    </row>
    <row r="178" spans="1:5" ht="13.5">
      <c r="A178" s="4">
        <v>48</v>
      </c>
      <c r="B178" s="4" t="s">
        <v>896</v>
      </c>
      <c r="C178" s="3" t="s">
        <v>897</v>
      </c>
      <c r="D178" s="10" t="s">
        <v>376</v>
      </c>
      <c r="E178" s="3" t="s">
        <v>898</v>
      </c>
    </row>
    <row r="179" spans="1:5" ht="13.5">
      <c r="A179" s="4">
        <v>49</v>
      </c>
      <c r="B179" s="4" t="s">
        <v>899</v>
      </c>
      <c r="C179" s="3" t="s">
        <v>331</v>
      </c>
      <c r="D179" s="10" t="s">
        <v>367</v>
      </c>
      <c r="E179" s="3" t="s">
        <v>326</v>
      </c>
    </row>
    <row r="180" spans="1:5" ht="13.5">
      <c r="A180" s="4">
        <v>50</v>
      </c>
      <c r="B180" s="4" t="s">
        <v>900</v>
      </c>
      <c r="C180" s="3" t="s">
        <v>901</v>
      </c>
      <c r="D180" s="10" t="s">
        <v>374</v>
      </c>
      <c r="E180" s="3" t="s">
        <v>902</v>
      </c>
    </row>
    <row r="181" spans="1:5" ht="13.5">
      <c r="A181" s="4">
        <v>51</v>
      </c>
      <c r="B181" s="4" t="s">
        <v>903</v>
      </c>
      <c r="C181" s="3" t="s">
        <v>330</v>
      </c>
      <c r="D181" s="10" t="s">
        <v>372</v>
      </c>
      <c r="E181" s="3" t="s">
        <v>904</v>
      </c>
    </row>
    <row r="182" spans="1:5" ht="13.5">
      <c r="A182" s="4">
        <v>52</v>
      </c>
      <c r="B182" s="4" t="s">
        <v>905</v>
      </c>
      <c r="C182" s="3" t="s">
        <v>906</v>
      </c>
      <c r="D182" s="10" t="s">
        <v>368</v>
      </c>
      <c r="E182" s="3" t="s">
        <v>986</v>
      </c>
    </row>
    <row r="183" spans="1:5" ht="13.5">
      <c r="A183" s="4">
        <v>53</v>
      </c>
      <c r="B183" s="4" t="s">
        <v>907</v>
      </c>
      <c r="C183" s="3" t="s">
        <v>908</v>
      </c>
      <c r="D183" s="10" t="s">
        <v>369</v>
      </c>
      <c r="E183" s="3" t="s">
        <v>987</v>
      </c>
    </row>
    <row r="184" spans="1:5" ht="13.5">
      <c r="A184" s="4">
        <v>54</v>
      </c>
      <c r="B184" s="4" t="s">
        <v>909</v>
      </c>
      <c r="C184" s="3" t="s">
        <v>910</v>
      </c>
      <c r="D184" s="10" t="s">
        <v>370</v>
      </c>
      <c r="E184" s="3" t="s">
        <v>988</v>
      </c>
    </row>
    <row r="185" spans="1:5" ht="13.5">
      <c r="A185" s="4">
        <v>55</v>
      </c>
      <c r="B185" s="4" t="s">
        <v>911</v>
      </c>
      <c r="C185" s="3" t="s">
        <v>332</v>
      </c>
      <c r="D185" s="10" t="s">
        <v>373</v>
      </c>
      <c r="E185" s="3" t="s">
        <v>327</v>
      </c>
    </row>
    <row r="186" spans="1:5" ht="13.5">
      <c r="A186" s="4">
        <v>56</v>
      </c>
      <c r="B186" s="4" t="s">
        <v>912</v>
      </c>
      <c r="C186" s="3" t="s">
        <v>913</v>
      </c>
      <c r="D186" s="10" t="s">
        <v>366</v>
      </c>
      <c r="E186" s="3" t="s">
        <v>914</v>
      </c>
    </row>
    <row r="187" spans="1:5" ht="13.5">
      <c r="A187" s="4">
        <v>57</v>
      </c>
      <c r="B187" s="4" t="s">
        <v>915</v>
      </c>
      <c r="C187" s="3" t="s">
        <v>328</v>
      </c>
      <c r="D187" s="10" t="s">
        <v>365</v>
      </c>
      <c r="E187" s="3" t="s">
        <v>329</v>
      </c>
    </row>
    <row r="188" spans="1:5" ht="13.5">
      <c r="A188" s="4">
        <v>58</v>
      </c>
      <c r="B188" s="4" t="s">
        <v>916</v>
      </c>
      <c r="C188" s="3" t="s">
        <v>291</v>
      </c>
      <c r="D188" s="10" t="s">
        <v>292</v>
      </c>
      <c r="E188" s="3" t="s">
        <v>293</v>
      </c>
    </row>
    <row r="189" spans="1:5" ht="13.5">
      <c r="A189" s="4">
        <v>59</v>
      </c>
      <c r="B189" s="4" t="s">
        <v>917</v>
      </c>
      <c r="C189" s="3" t="s">
        <v>918</v>
      </c>
      <c r="D189" s="10" t="s">
        <v>371</v>
      </c>
      <c r="E189" s="3" t="s">
        <v>919</v>
      </c>
    </row>
    <row r="193" ht="13.5">
      <c r="C193" s="10"/>
    </row>
    <row r="199" ht="18.75">
      <c r="B199" s="2" t="s">
        <v>308</v>
      </c>
    </row>
    <row r="200" spans="1:5" ht="17.25">
      <c r="A200" s="28"/>
      <c r="B200" s="29" t="s">
        <v>287</v>
      </c>
      <c r="C200" s="29" t="s">
        <v>288</v>
      </c>
      <c r="D200" s="29" t="s">
        <v>289</v>
      </c>
      <c r="E200" s="29" t="s">
        <v>290</v>
      </c>
    </row>
    <row r="201" spans="1:5" ht="13.5">
      <c r="A201" s="4">
        <v>60</v>
      </c>
      <c r="B201" s="4" t="s">
        <v>920</v>
      </c>
      <c r="C201" s="3" t="s">
        <v>921</v>
      </c>
      <c r="D201" s="10" t="s">
        <v>768</v>
      </c>
      <c r="E201" s="30" t="s">
        <v>675</v>
      </c>
    </row>
    <row r="202" spans="1:5" ht="13.5">
      <c r="A202" s="4">
        <v>61</v>
      </c>
      <c r="B202" s="4" t="s">
        <v>922</v>
      </c>
      <c r="C202" s="3" t="s">
        <v>923</v>
      </c>
      <c r="D202" s="10" t="s">
        <v>769</v>
      </c>
      <c r="E202" s="30" t="s">
        <v>675</v>
      </c>
    </row>
    <row r="203" spans="1:5" ht="13.5">
      <c r="A203" s="4">
        <v>62</v>
      </c>
      <c r="B203" s="4" t="s">
        <v>924</v>
      </c>
      <c r="C203" s="3" t="s">
        <v>925</v>
      </c>
      <c r="D203" s="10" t="s">
        <v>770</v>
      </c>
      <c r="E203" s="3" t="s">
        <v>679</v>
      </c>
    </row>
    <row r="204" spans="1:5" ht="13.5">
      <c r="A204" s="4">
        <v>63</v>
      </c>
      <c r="B204" s="4" t="s">
        <v>926</v>
      </c>
      <c r="C204" s="4" t="s">
        <v>927</v>
      </c>
      <c r="D204" s="10" t="s">
        <v>771</v>
      </c>
      <c r="E204" s="3" t="s">
        <v>679</v>
      </c>
    </row>
    <row r="205" spans="1:5" ht="13.5">
      <c r="A205" s="4">
        <v>64</v>
      </c>
      <c r="B205" s="4" t="s">
        <v>295</v>
      </c>
      <c r="C205" s="3" t="s">
        <v>895</v>
      </c>
      <c r="D205" s="10" t="s">
        <v>295</v>
      </c>
      <c r="E205" s="3" t="s">
        <v>296</v>
      </c>
    </row>
    <row r="206" spans="1:5" ht="13.5">
      <c r="A206" s="4">
        <v>65</v>
      </c>
      <c r="B206" s="4" t="s">
        <v>928</v>
      </c>
      <c r="C206" s="4" t="s">
        <v>929</v>
      </c>
      <c r="D206" s="10" t="s">
        <v>928</v>
      </c>
      <c r="E206" s="3" t="s">
        <v>774</v>
      </c>
    </row>
    <row r="207" spans="1:5" ht="13.5">
      <c r="A207" s="4">
        <v>66</v>
      </c>
      <c r="B207" s="4" t="s">
        <v>930</v>
      </c>
      <c r="C207" s="4" t="s">
        <v>931</v>
      </c>
      <c r="D207" s="10" t="s">
        <v>930</v>
      </c>
      <c r="E207" s="3" t="s">
        <v>775</v>
      </c>
    </row>
    <row r="208" spans="1:5" ht="13.5">
      <c r="A208" s="4">
        <v>67</v>
      </c>
      <c r="B208" s="4" t="s">
        <v>932</v>
      </c>
      <c r="C208" s="4" t="s">
        <v>933</v>
      </c>
      <c r="D208" s="10" t="s">
        <v>772</v>
      </c>
      <c r="E208" s="4" t="s">
        <v>989</v>
      </c>
    </row>
    <row r="209" spans="1:5" ht="13.5">
      <c r="A209" s="4">
        <v>68</v>
      </c>
      <c r="B209" s="4" t="s">
        <v>934</v>
      </c>
      <c r="C209" s="3" t="s">
        <v>935</v>
      </c>
      <c r="D209" s="10" t="s">
        <v>773</v>
      </c>
      <c r="E209" s="30" t="s">
        <v>936</v>
      </c>
    </row>
    <row r="219" ht="13.5">
      <c r="C219" s="10"/>
    </row>
    <row r="225" ht="18.75">
      <c r="B225" s="2" t="s">
        <v>309</v>
      </c>
    </row>
    <row r="226" spans="1:5" ht="17.25">
      <c r="A226" s="31"/>
      <c r="B226" s="32" t="s">
        <v>287</v>
      </c>
      <c r="C226" s="32" t="s">
        <v>288</v>
      </c>
      <c r="D226" s="32" t="s">
        <v>289</v>
      </c>
      <c r="E226" s="32" t="s">
        <v>290</v>
      </c>
    </row>
    <row r="227" spans="1:5" ht="13.5">
      <c r="A227" s="4">
        <v>69</v>
      </c>
      <c r="B227" s="4" t="s">
        <v>937</v>
      </c>
      <c r="C227" s="3" t="s">
        <v>334</v>
      </c>
      <c r="D227" s="10" t="s">
        <v>472</v>
      </c>
      <c r="E227" s="3" t="s">
        <v>333</v>
      </c>
    </row>
    <row r="228" spans="1:5" ht="13.5">
      <c r="A228" s="4">
        <v>70</v>
      </c>
      <c r="B228" s="4" t="s">
        <v>938</v>
      </c>
      <c r="C228" s="3" t="s">
        <v>939</v>
      </c>
      <c r="D228" s="10" t="s">
        <v>548</v>
      </c>
      <c r="E228" s="3" t="s">
        <v>940</v>
      </c>
    </row>
    <row r="229" spans="1:5" ht="13.5">
      <c r="A229" s="4">
        <v>71</v>
      </c>
      <c r="B229" s="4" t="s">
        <v>941</v>
      </c>
      <c r="C229" s="3" t="s">
        <v>942</v>
      </c>
      <c r="D229" s="10" t="s">
        <v>491</v>
      </c>
      <c r="E229" s="3" t="s">
        <v>990</v>
      </c>
    </row>
    <row r="230" spans="1:5" ht="13.5">
      <c r="A230" s="4">
        <v>72</v>
      </c>
      <c r="B230" s="4" t="s">
        <v>943</v>
      </c>
      <c r="C230" s="3" t="s">
        <v>944</v>
      </c>
      <c r="D230" s="10" t="s">
        <v>549</v>
      </c>
      <c r="E230" s="3" t="s">
        <v>945</v>
      </c>
    </row>
    <row r="231" spans="1:5" ht="13.5">
      <c r="A231" s="4">
        <v>73</v>
      </c>
      <c r="B231" s="4" t="s">
        <v>946</v>
      </c>
      <c r="C231" s="3" t="s">
        <v>336</v>
      </c>
      <c r="D231" s="10" t="s">
        <v>473</v>
      </c>
      <c r="E231" s="3" t="s">
        <v>947</v>
      </c>
    </row>
    <row r="232" spans="1:5" ht="13.5">
      <c r="A232" s="4">
        <v>74</v>
      </c>
      <c r="B232" s="4" t="s">
        <v>948</v>
      </c>
      <c r="C232" s="3" t="s">
        <v>949</v>
      </c>
      <c r="D232" s="10" t="s">
        <v>478</v>
      </c>
      <c r="E232" s="3" t="s">
        <v>481</v>
      </c>
    </row>
    <row r="233" spans="1:5" ht="13.5">
      <c r="A233" s="4">
        <v>75</v>
      </c>
      <c r="B233" s="4" t="s">
        <v>950</v>
      </c>
      <c r="C233" s="3" t="s">
        <v>337</v>
      </c>
      <c r="D233" s="10" t="s">
        <v>474</v>
      </c>
      <c r="E233" s="3" t="s">
        <v>951</v>
      </c>
    </row>
    <row r="234" spans="1:5" ht="13.5">
      <c r="A234" s="4">
        <v>76</v>
      </c>
      <c r="B234" s="4" t="s">
        <v>952</v>
      </c>
      <c r="C234" s="3" t="s">
        <v>953</v>
      </c>
      <c r="D234" s="10" t="s">
        <v>480</v>
      </c>
      <c r="E234" s="3" t="s">
        <v>954</v>
      </c>
    </row>
    <row r="235" spans="1:5" ht="13.5">
      <c r="A235" s="4">
        <v>77</v>
      </c>
      <c r="B235" s="4" t="s">
        <v>955</v>
      </c>
      <c r="C235" s="11" t="s">
        <v>0</v>
      </c>
      <c r="D235" s="10" t="s">
        <v>513</v>
      </c>
      <c r="E235" s="3" t="s">
        <v>522</v>
      </c>
    </row>
    <row r="236" spans="1:5" ht="13.5">
      <c r="A236" s="4">
        <v>78</v>
      </c>
      <c r="B236" s="4" t="s">
        <v>1</v>
      </c>
      <c r="C236" s="3" t="s">
        <v>2</v>
      </c>
      <c r="D236" s="10" t="s">
        <v>479</v>
      </c>
      <c r="E236" s="3" t="s">
        <v>3</v>
      </c>
    </row>
    <row r="237" spans="1:5" ht="13.5">
      <c r="A237" s="4">
        <v>79</v>
      </c>
      <c r="B237" s="4" t="s">
        <v>4</v>
      </c>
      <c r="C237" s="23" t="s">
        <v>5</v>
      </c>
      <c r="D237" s="10" t="s">
        <v>514</v>
      </c>
      <c r="E237" s="3" t="s">
        <v>991</v>
      </c>
    </row>
    <row r="238" spans="1:5" ht="13.5">
      <c r="A238" s="4">
        <v>80</v>
      </c>
      <c r="B238" s="4" t="s">
        <v>6</v>
      </c>
      <c r="C238" s="3" t="s">
        <v>7</v>
      </c>
      <c r="D238" s="10" t="s">
        <v>492</v>
      </c>
      <c r="E238" s="3" t="s">
        <v>604</v>
      </c>
    </row>
    <row r="239" spans="1:5" ht="13.5">
      <c r="A239" s="4">
        <v>81</v>
      </c>
      <c r="B239" s="4" t="s">
        <v>8</v>
      </c>
      <c r="C239" s="3" t="s">
        <v>9</v>
      </c>
      <c r="D239" s="10" t="s">
        <v>550</v>
      </c>
      <c r="E239" s="3" t="s">
        <v>335</v>
      </c>
    </row>
    <row r="244" ht="13.5">
      <c r="C244" s="10"/>
    </row>
  </sheetData>
  <sheetProtection/>
  <hyperlinks>
    <hyperlink ref="D188" location="数学・三角関数!W21" display="数学・三角関数!W21"/>
    <hyperlink ref="D205" location="数学・三角関数!AI21" display="数学・三角関数!AI21"/>
    <hyperlink ref="C5" location="関数一覧!A71" tooltip="日付／時刻関数一覧へジャンプ！" display="日付／時刻関数"/>
    <hyperlink ref="C7" location="関数一覧!A95" tooltip="財務関数一覧へジャンプ！" display="財務関数"/>
    <hyperlink ref="C9" location="関数一覧!A120" tooltip="情報関数一覧へジャンプ！" display="情報関数"/>
    <hyperlink ref="C11" location="関数一覧!A145" tooltip="論理関数一覧へジャンプ！" display="論理関数"/>
    <hyperlink ref="C13" location="関数一覧!A170" tooltip="検索／行列関数一覧へジャンプ！" display="検索／行列関数"/>
    <hyperlink ref="C15" location="関数一覧!A195" tooltip="数学／三角関数一覧へジャンプ！" display="数学／三角関数"/>
    <hyperlink ref="C17" location="関数一覧!A220" tooltip="統計関数一覧へジャンプ！" display="統計関数"/>
    <hyperlink ref="C19" location="関数一覧!A245" tooltip="文字列操作関数一覧へジャンプ！" display="文字列操作関数"/>
    <hyperlink ref="C3" location="関数一覧!A44" tooltip="データベース関数一覧へジャンプ！" display="データベース関数"/>
    <hyperlink ref="D187" location="数学・三角関数!K21" display="数学・三角関数!K21"/>
    <hyperlink ref="D186" location="数学・三角関数!AU21" display="数学・三角関数!AU21"/>
    <hyperlink ref="D179" location="数学・三角関数!BG21" display="数学・三角関数!BG21"/>
    <hyperlink ref="D182" location="数学・三角関数!BG21" display="数学・三角関数!BG21"/>
    <hyperlink ref="D183" location="数学・三角関数!BG21" display="数学・三角関数!BG21"/>
    <hyperlink ref="D184" location="数学・三角関数!BG21" display="数学・三角関数!BG21"/>
    <hyperlink ref="D189" location="数学・三角関数!BG21" display="数学・三角関数!BG21"/>
    <hyperlink ref="D181" location="数学・三角関数!K43" display="数学・三角関数!K43"/>
    <hyperlink ref="D185" location="数学・三角関数!W43" display="数学・三角関数!W43"/>
    <hyperlink ref="D180" location="数学・三角関数!AI43" display="数学・三角関数!AI43"/>
    <hyperlink ref="D177" location="数学・三角関数!W65" display="CEILING"/>
    <hyperlink ref="D178" location="数学・三角関数!W65" display="FLOOR"/>
    <hyperlink ref="D53" location="日付・時刻関数!K21" display="DATE"/>
    <hyperlink ref="D65" location="日付・時刻関数!K21" display="TIME"/>
    <hyperlink ref="D54" location="日付・時刻関数!K44" display="DATEDIF"/>
    <hyperlink ref="D55" location="日付・時刻関数!K67" display="DATEVALUE"/>
    <hyperlink ref="D59" location="日付・時刻関数!W21" display="HOUR"/>
    <hyperlink ref="D60" location="日付・時刻関数!W21" display="MINUTE"/>
    <hyperlink ref="D64" location="日付・時刻関数!W21" display="SECOND"/>
    <hyperlink ref="D69" location="日付・時刻関数!W44" display="YEAR"/>
    <hyperlink ref="D61" location="日付・時刻関数!W44" display="MONTH"/>
    <hyperlink ref="D56" location="日付・時刻関数!W44" display="DAY"/>
    <hyperlink ref="D63" location="日付・時刻関数!AI21" display="NOW"/>
    <hyperlink ref="D66" location="日付・時刻関数!AI21" display="TODAY"/>
    <hyperlink ref="D67" location="日付・時刻関数!AI44" display="WEEKDAY"/>
    <hyperlink ref="D102" location="情報関数!K21" display="ISBLANK"/>
    <hyperlink ref="D103" location="情報関数!K21" display="ISERROR"/>
    <hyperlink ref="D104" location="情報関数!K44" display="NA"/>
    <hyperlink ref="D105" location="情報関数!W21" display="PHONETIC"/>
    <hyperlink ref="D106" location="情報関数!W44" display="TYPE"/>
    <hyperlink ref="D227" location="文字列操作関数!K21" display="ASC"/>
    <hyperlink ref="D231" location="文字列操作関数!K21" display="JIS"/>
    <hyperlink ref="D233" location="文字列操作関数!K21" display="LEN"/>
    <hyperlink ref="D232" location="文字列操作関数!K44" display="LEFT"/>
    <hyperlink ref="D236" location="文字列操作関数!K44" display="RIGHT"/>
    <hyperlink ref="D234" location="文字列操作関数!K44" display="MID"/>
    <hyperlink ref="D237" location="文字列操作関数!W21" display="SUBSTITUTE"/>
    <hyperlink ref="D235" location="文字列操作関数!W21" display="REPLACE"/>
    <hyperlink ref="D228" location="文字列操作関数!W44" display="EXACT"/>
    <hyperlink ref="D230" location="文字列操作関数!AI21" display="FIXED"/>
    <hyperlink ref="D239" location="文字列操作関数!AI44" display="TEXT"/>
    <hyperlink ref="D229" location="文字列操作関数!K67" display="FIND"/>
    <hyperlink ref="D238" location="文字列操作関数!K67" display="SEARCH"/>
    <hyperlink ref="D127" location="論理関数!K21" display="IF"/>
    <hyperlink ref="D128" location="論理関数!K44" display="AND"/>
    <hyperlink ref="D129" location="論理関数!K44" display="OR"/>
    <hyperlink ref="C40" location="データベース関数!W21" tooltip="最初に見て下さい。" display="データベース関数の引数について"/>
    <hyperlink ref="D27" location="データベース関数!K21" display="DSUM"/>
    <hyperlink ref="D28" location="データベース関数!K44" display="DAVERAGE"/>
    <hyperlink ref="D29" location="データベース関数!K67" display="DCOUNT"/>
    <hyperlink ref="D30" location="データベース関数!K90" display="DMAX"/>
    <hyperlink ref="D31" location="データベース関数!K113" display="DMIN"/>
    <hyperlink ref="D155" location="検索・行列関数!K67" display="HLOOKUP"/>
    <hyperlink ref="D153" location="検索・行列関数!K44" display="CHOOSE"/>
    <hyperlink ref="D161" location="検索・行列関数!K90" display="VLOOKUP"/>
    <hyperlink ref="D160" location="検索・行列関数!W67" display="MATCH"/>
    <hyperlink ref="D158" location="検索・行列関数!W44" display="INDEX   ②"/>
    <hyperlink ref="D157" location="検索・行列関数!W21" display="INDEX   ①"/>
    <hyperlink ref="D156" location="検索・行列関数!AI21" display="HYPERLINK"/>
    <hyperlink ref="D159" location="検索・行列関数!AI44" display="INDIRECT"/>
    <hyperlink ref="D152" location="検索・行列関数!K21" display="ADDRESS"/>
    <hyperlink ref="C91" location="財務関数!AI44" tooltip="最初に見て下さい。" display="財務関数の引数について"/>
    <hyperlink ref="D78" location="財務関数!K44" display="IPMT"/>
    <hyperlink ref="D79" location="財務関数!K67" display="NPER"/>
    <hyperlink ref="D77" location="財務関数!K21" display="DB"/>
    <hyperlink ref="D80" location="財務関数!W21" display="PMT"/>
    <hyperlink ref="D81" location="財務関数!W44" display="PPMT"/>
    <hyperlink ref="D82" location="財務関数!W67" display="PV"/>
    <hyperlink ref="D83" location="財務関数!AI21" display="RATE"/>
    <hyperlink ref="D62" location="日付・時刻関数!AU21" display="NETWORKDAYS"/>
    <hyperlink ref="D68" location="日付・時刻関数!AU44" display="WORKDAY"/>
    <hyperlink ref="D57" location="日付・時刻関数!AU67" display="EDATE"/>
    <hyperlink ref="D58" location="日付・時刻関数!AU90" display="EOMONTH"/>
    <hyperlink ref="D201" location="統計関数!K21" display="AVERAGE"/>
    <hyperlink ref="D202" location="統計関数!K44" display="AVERAGEA"/>
    <hyperlink ref="D203" location="統計関数!W21" display="COUNT"/>
    <hyperlink ref="D204" location="統計関数!W44" display="COUNTA"/>
    <hyperlink ref="D208" location="統計関数!AI21" display="RANK"/>
    <hyperlink ref="D209" location="統計関数!AI44" display="STDEV"/>
    <hyperlink ref="D206" location="統計関数!K67" display="統計関数!K67"/>
    <hyperlink ref="D207" location="統計関数!W67" display="統計関数!W67"/>
    <hyperlink ref="D154" location="検索・行列関数!AI67" display="検索・行列関数!AI67"/>
  </hyperlinks>
  <printOptions/>
  <pageMargins left="0.787" right="0.787" top="0.984" bottom="0.984" header="0.512" footer="0.512"/>
  <pageSetup orientation="portrait" paperSize="9" r:id="rId1"/>
</worksheet>
</file>

<file path=xl/worksheets/sheet10.xml><?xml version="1.0" encoding="utf-8"?>
<worksheet xmlns="http://schemas.openxmlformats.org/spreadsheetml/2006/main" xmlns:r="http://schemas.openxmlformats.org/officeDocument/2006/relationships">
  <sheetPr codeName="Sheet3"/>
  <dimension ref="B2:AH66"/>
  <sheetViews>
    <sheetView showGridLines="0" zoomScalePageLayoutView="0" workbookViewId="0" topLeftCell="A1">
      <selection activeCell="F9" sqref="F9"/>
    </sheetView>
  </sheetViews>
  <sheetFormatPr defaultColWidth="8.796875" defaultRowHeight="14.25"/>
  <cols>
    <col min="1" max="2" width="3.69921875" style="4" customWidth="1"/>
    <col min="3" max="12" width="9" style="4" customWidth="1"/>
    <col min="13" max="14" width="3.69921875" style="4" customWidth="1"/>
    <col min="15" max="24" width="9" style="4" customWidth="1"/>
    <col min="25" max="26" width="3.69921875" style="4" customWidth="1"/>
    <col min="27" max="16384" width="9" style="4" customWidth="1"/>
  </cols>
  <sheetData>
    <row r="1" ht="14.25" thickBot="1"/>
    <row r="2" spans="2:34" ht="17.25">
      <c r="B2" s="54"/>
      <c r="C2" s="35" t="s">
        <v>475</v>
      </c>
      <c r="D2" s="36"/>
      <c r="E2" s="36"/>
      <c r="F2" s="36"/>
      <c r="G2" s="36"/>
      <c r="H2" s="36"/>
      <c r="I2" s="36"/>
      <c r="J2" s="37"/>
      <c r="N2" s="54"/>
      <c r="O2" s="35" t="s">
        <v>518</v>
      </c>
      <c r="P2" s="36"/>
      <c r="Q2" s="36"/>
      <c r="R2" s="36"/>
      <c r="S2" s="36"/>
      <c r="T2" s="36"/>
      <c r="U2" s="36"/>
      <c r="V2" s="37"/>
      <c r="Z2" s="54"/>
      <c r="AA2" s="35" t="s">
        <v>541</v>
      </c>
      <c r="AB2" s="36"/>
      <c r="AC2" s="36"/>
      <c r="AD2" s="36"/>
      <c r="AE2" s="36"/>
      <c r="AF2" s="36"/>
      <c r="AG2" s="36"/>
      <c r="AH2" s="37"/>
    </row>
    <row r="3" spans="2:34" ht="13.5">
      <c r="B3" s="55"/>
      <c r="C3" s="30"/>
      <c r="D3" s="3" t="s">
        <v>334</v>
      </c>
      <c r="E3" s="30"/>
      <c r="F3" s="3" t="s">
        <v>336</v>
      </c>
      <c r="G3" s="30"/>
      <c r="H3" s="3" t="s">
        <v>337</v>
      </c>
      <c r="I3" s="30"/>
      <c r="J3" s="39"/>
      <c r="N3" s="55"/>
      <c r="O3" s="40"/>
      <c r="P3" s="11" t="s">
        <v>41</v>
      </c>
      <c r="Q3" s="30"/>
      <c r="R3" s="30"/>
      <c r="S3" s="30"/>
      <c r="T3" s="30"/>
      <c r="U3" s="30"/>
      <c r="V3" s="39"/>
      <c r="Z3" s="55"/>
      <c r="AA3" s="3"/>
      <c r="AB3" s="3" t="s">
        <v>42</v>
      </c>
      <c r="AC3" s="30"/>
      <c r="AD3" s="30"/>
      <c r="AE3" s="30"/>
      <c r="AF3" s="30"/>
      <c r="AG3" s="30"/>
      <c r="AH3" s="39"/>
    </row>
    <row r="4" spans="2:34" ht="13.5">
      <c r="B4" s="38"/>
      <c r="C4" s="3"/>
      <c r="D4" s="30"/>
      <c r="E4" s="30"/>
      <c r="F4" s="30"/>
      <c r="G4" s="30"/>
      <c r="H4" s="30"/>
      <c r="I4" s="30"/>
      <c r="J4" s="39"/>
      <c r="N4" s="38"/>
      <c r="O4" s="40"/>
      <c r="P4" s="3" t="s">
        <v>43</v>
      </c>
      <c r="Q4" s="30"/>
      <c r="R4" s="30"/>
      <c r="S4" s="30"/>
      <c r="T4" s="30"/>
      <c r="U4" s="30"/>
      <c r="V4" s="39"/>
      <c r="Z4" s="38"/>
      <c r="AA4" s="40"/>
      <c r="AB4" s="30"/>
      <c r="AC4" s="30"/>
      <c r="AD4" s="30"/>
      <c r="AE4" s="30"/>
      <c r="AF4" s="30"/>
      <c r="AG4" s="30"/>
      <c r="AH4" s="39"/>
    </row>
    <row r="5" spans="2:34" ht="13.5">
      <c r="B5" s="38"/>
      <c r="C5" s="30" t="s">
        <v>44</v>
      </c>
      <c r="D5" s="199" t="s">
        <v>45</v>
      </c>
      <c r="E5" s="30"/>
      <c r="F5" s="57" t="str">
        <f>ASC(D5)</f>
        <v>ﾘﾝｺﾞ</v>
      </c>
      <c r="G5" s="30"/>
      <c r="H5" s="30"/>
      <c r="I5" s="30"/>
      <c r="J5" s="39"/>
      <c r="N5" s="38"/>
      <c r="V5" s="39"/>
      <c r="Z5" s="38"/>
      <c r="AA5" s="30"/>
      <c r="AB5" s="30"/>
      <c r="AC5" s="30"/>
      <c r="AD5" s="30"/>
      <c r="AE5" s="30"/>
      <c r="AF5" s="30"/>
      <c r="AG5" s="30"/>
      <c r="AH5" s="39"/>
    </row>
    <row r="6" spans="2:34" ht="13.5">
      <c r="B6" s="38"/>
      <c r="C6" s="30"/>
      <c r="D6" s="30"/>
      <c r="E6" s="30"/>
      <c r="F6" s="58" t="s">
        <v>46</v>
      </c>
      <c r="G6" s="30"/>
      <c r="H6" s="30"/>
      <c r="I6" s="30"/>
      <c r="J6" s="39"/>
      <c r="N6" s="38"/>
      <c r="O6" s="30" t="s">
        <v>513</v>
      </c>
      <c r="U6" s="30"/>
      <c r="V6" s="39"/>
      <c r="Z6" s="38"/>
      <c r="AA6" s="30"/>
      <c r="AB6" s="59" t="s">
        <v>502</v>
      </c>
      <c r="AC6" s="59" t="s">
        <v>537</v>
      </c>
      <c r="AD6" s="59" t="s">
        <v>538</v>
      </c>
      <c r="AE6" s="30"/>
      <c r="AF6" s="30"/>
      <c r="AG6" s="30"/>
      <c r="AH6" s="39"/>
    </row>
    <row r="7" spans="2:34" ht="13.5">
      <c r="B7" s="38"/>
      <c r="E7" s="4" t="s">
        <v>476</v>
      </c>
      <c r="G7" s="30"/>
      <c r="H7" s="30"/>
      <c r="I7" s="30"/>
      <c r="J7" s="39"/>
      <c r="N7" s="38"/>
      <c r="O7" s="30"/>
      <c r="P7" s="60" t="s">
        <v>486</v>
      </c>
      <c r="Q7" s="60" t="s">
        <v>488</v>
      </c>
      <c r="R7" s="61" t="s">
        <v>487</v>
      </c>
      <c r="S7" s="61" t="s">
        <v>517</v>
      </c>
      <c r="U7" s="30"/>
      <c r="V7" s="39"/>
      <c r="Z7" s="38"/>
      <c r="AA7" s="30"/>
      <c r="AB7" s="62">
        <v>12345.67</v>
      </c>
      <c r="AC7" s="208">
        <v>-1</v>
      </c>
      <c r="AD7" s="62" t="b">
        <v>0</v>
      </c>
      <c r="AE7" s="30"/>
      <c r="AF7" s="12" t="str">
        <f>FIXED(AB7,AC7,AD7)</f>
        <v>12,350</v>
      </c>
      <c r="AG7" s="30"/>
      <c r="AH7" s="39"/>
    </row>
    <row r="8" spans="2:34" ht="13.5">
      <c r="B8" s="38"/>
      <c r="C8" s="30"/>
      <c r="D8" s="30"/>
      <c r="E8" s="30"/>
      <c r="F8" s="30"/>
      <c r="G8" s="30"/>
      <c r="H8" s="30"/>
      <c r="I8" s="30"/>
      <c r="J8" s="39"/>
      <c r="N8" s="38"/>
      <c r="O8" s="30"/>
      <c r="P8" s="62" t="s">
        <v>47</v>
      </c>
      <c r="Q8" s="62">
        <v>1</v>
      </c>
      <c r="R8" s="208">
        <v>1</v>
      </c>
      <c r="S8" s="208" t="s">
        <v>48</v>
      </c>
      <c r="T8" s="53" t="str">
        <f>REPLACE(P8,Q8,R8,S8)</f>
        <v>BA-マウス</v>
      </c>
      <c r="U8" s="30"/>
      <c r="V8" s="39"/>
      <c r="Z8" s="38"/>
      <c r="AA8" s="30"/>
      <c r="AB8" s="62">
        <v>12345.67</v>
      </c>
      <c r="AC8" s="208">
        <v>1</v>
      </c>
      <c r="AD8" s="62" t="b">
        <v>1</v>
      </c>
      <c r="AE8" s="30"/>
      <c r="AF8" s="12" t="str">
        <f>FIXED(AB8,AC8,AD8)</f>
        <v>12345.7</v>
      </c>
      <c r="AG8" s="30"/>
      <c r="AH8" s="39"/>
    </row>
    <row r="9" spans="2:34" ht="13.5">
      <c r="B9" s="38"/>
      <c r="C9" s="30" t="s">
        <v>49</v>
      </c>
      <c r="D9" s="199" t="s">
        <v>50</v>
      </c>
      <c r="E9" s="30"/>
      <c r="F9" s="57" t="str">
        <f>WIDECHAR(D9)</f>
        <v>ＡＰＰＬＥ</v>
      </c>
      <c r="G9" s="30"/>
      <c r="H9" s="30"/>
      <c r="I9" s="30"/>
      <c r="J9" s="39"/>
      <c r="N9" s="38"/>
      <c r="O9" s="30"/>
      <c r="P9" s="30"/>
      <c r="Q9" s="30"/>
      <c r="R9" s="30"/>
      <c r="S9" s="30"/>
      <c r="T9" s="63" t="s">
        <v>51</v>
      </c>
      <c r="U9" s="30"/>
      <c r="V9" s="39"/>
      <c r="Z9" s="38"/>
      <c r="AA9" s="30"/>
      <c r="AC9" s="30"/>
      <c r="AD9" s="30"/>
      <c r="AE9" s="30"/>
      <c r="AF9" s="63" t="s">
        <v>51</v>
      </c>
      <c r="AG9" s="30"/>
      <c r="AH9" s="39"/>
    </row>
    <row r="10" spans="2:34" ht="13.5">
      <c r="B10" s="38"/>
      <c r="C10" s="30"/>
      <c r="D10" s="30"/>
      <c r="E10" s="30"/>
      <c r="F10" s="58" t="s">
        <v>51</v>
      </c>
      <c r="G10" s="30"/>
      <c r="H10" s="30"/>
      <c r="I10" s="30"/>
      <c r="J10" s="39"/>
      <c r="N10" s="38"/>
      <c r="O10" s="30"/>
      <c r="P10" s="30"/>
      <c r="Q10" s="4" t="s">
        <v>521</v>
      </c>
      <c r="R10" s="30"/>
      <c r="S10" s="30"/>
      <c r="T10" s="30"/>
      <c r="U10" s="30"/>
      <c r="V10" s="39"/>
      <c r="Z10" s="38"/>
      <c r="AA10" s="30"/>
      <c r="AB10" s="30"/>
      <c r="AD10" s="30"/>
      <c r="AG10" s="30"/>
      <c r="AH10" s="39"/>
    </row>
    <row r="11" spans="2:34" ht="13.5">
      <c r="B11" s="38"/>
      <c r="C11" s="30"/>
      <c r="E11" s="4" t="s">
        <v>477</v>
      </c>
      <c r="F11" s="30"/>
      <c r="G11" s="30"/>
      <c r="H11" s="30"/>
      <c r="I11" s="30"/>
      <c r="J11" s="39"/>
      <c r="K11" s="3"/>
      <c r="N11" s="38"/>
      <c r="O11" s="30"/>
      <c r="P11" s="30"/>
      <c r="Q11" s="30"/>
      <c r="R11" s="30"/>
      <c r="S11" s="30"/>
      <c r="T11" s="30"/>
      <c r="U11" s="30"/>
      <c r="V11" s="39"/>
      <c r="Z11" s="38"/>
      <c r="AA11" s="30"/>
      <c r="AB11" s="4" t="s">
        <v>52</v>
      </c>
      <c r="AC11" s="30"/>
      <c r="AD11" s="30"/>
      <c r="AE11" s="30"/>
      <c r="AF11" s="30"/>
      <c r="AG11" s="30"/>
      <c r="AH11" s="39"/>
    </row>
    <row r="12" spans="2:34" ht="13.5">
      <c r="B12" s="38"/>
      <c r="G12" s="30"/>
      <c r="H12" s="30"/>
      <c r="I12" s="30"/>
      <c r="J12" s="39"/>
      <c r="N12" s="38"/>
      <c r="O12" s="30" t="s">
        <v>514</v>
      </c>
      <c r="P12" s="30"/>
      <c r="Q12" s="63"/>
      <c r="R12" s="63"/>
      <c r="S12" s="64"/>
      <c r="T12" s="64"/>
      <c r="U12" s="30"/>
      <c r="V12" s="39"/>
      <c r="Z12" s="38"/>
      <c r="AA12" s="30"/>
      <c r="AB12" s="30" t="s">
        <v>540</v>
      </c>
      <c r="AC12" s="30"/>
      <c r="AD12" s="30"/>
      <c r="AE12" s="30"/>
      <c r="AF12" s="30"/>
      <c r="AG12" s="30"/>
      <c r="AH12" s="39"/>
    </row>
    <row r="13" spans="2:34" ht="13.5">
      <c r="B13" s="38"/>
      <c r="C13" s="30" t="s">
        <v>53</v>
      </c>
      <c r="D13" s="199" t="s">
        <v>54</v>
      </c>
      <c r="E13" s="30"/>
      <c r="F13" s="57">
        <f>LEN(D13)</f>
        <v>3</v>
      </c>
      <c r="G13" s="30"/>
      <c r="H13" s="30"/>
      <c r="I13" s="30"/>
      <c r="J13" s="39"/>
      <c r="N13" s="38"/>
      <c r="O13" s="30"/>
      <c r="P13" s="60" t="s">
        <v>486</v>
      </c>
      <c r="Q13" s="60" t="s">
        <v>489</v>
      </c>
      <c r="R13" s="61" t="s">
        <v>515</v>
      </c>
      <c r="S13" s="61" t="s">
        <v>516</v>
      </c>
      <c r="T13" s="30"/>
      <c r="U13" s="30"/>
      <c r="V13" s="39"/>
      <c r="Z13" s="38"/>
      <c r="AA13" s="30"/>
      <c r="AC13" s="30"/>
      <c r="AD13" s="30"/>
      <c r="AE13" s="30"/>
      <c r="AF13" s="30"/>
      <c r="AG13" s="30"/>
      <c r="AH13" s="39"/>
    </row>
    <row r="14" spans="2:34" ht="13.5">
      <c r="B14" s="38"/>
      <c r="C14" s="30"/>
      <c r="D14" s="199" t="s">
        <v>50</v>
      </c>
      <c r="E14" s="30"/>
      <c r="F14" s="57">
        <f>LEN(D14)</f>
        <v>5</v>
      </c>
      <c r="G14" s="30"/>
      <c r="H14" s="30"/>
      <c r="I14" s="30"/>
      <c r="J14" s="39"/>
      <c r="K14" s="3"/>
      <c r="N14" s="38"/>
      <c r="O14" s="30"/>
      <c r="P14" s="62" t="s">
        <v>47</v>
      </c>
      <c r="Q14" s="62" t="s">
        <v>55</v>
      </c>
      <c r="R14" s="208" t="s">
        <v>48</v>
      </c>
      <c r="S14" s="208">
        <v>2</v>
      </c>
      <c r="T14" s="53" t="str">
        <f>SUBSTITUTE(P14,Q14,R14,S14)</f>
        <v>AB-マウス</v>
      </c>
      <c r="U14" s="30"/>
      <c r="V14" s="39"/>
      <c r="Z14" s="38"/>
      <c r="AA14" s="30"/>
      <c r="AB14" s="30"/>
      <c r="AC14" s="30"/>
      <c r="AD14" s="30"/>
      <c r="AE14" s="30"/>
      <c r="AF14" s="30"/>
      <c r="AG14" s="30"/>
      <c r="AH14" s="39"/>
    </row>
    <row r="15" spans="2:34" ht="13.5">
      <c r="B15" s="38"/>
      <c r="C15" s="30"/>
      <c r="D15" s="30"/>
      <c r="E15" s="30"/>
      <c r="F15" s="58" t="s">
        <v>51</v>
      </c>
      <c r="G15" s="30"/>
      <c r="H15" s="30"/>
      <c r="I15" s="30"/>
      <c r="J15" s="39"/>
      <c r="K15" s="3"/>
      <c r="N15" s="38"/>
      <c r="O15" s="30"/>
      <c r="P15" s="30"/>
      <c r="Q15" s="30"/>
      <c r="R15" s="30"/>
      <c r="S15" s="30"/>
      <c r="T15" s="63" t="s">
        <v>51</v>
      </c>
      <c r="U15" s="30"/>
      <c r="V15" s="39"/>
      <c r="Z15" s="38"/>
      <c r="AA15" s="30"/>
      <c r="AC15" s="30"/>
      <c r="AD15" s="30"/>
      <c r="AE15" s="30"/>
      <c r="AF15" s="30"/>
      <c r="AG15" s="30"/>
      <c r="AH15" s="39"/>
    </row>
    <row r="16" spans="2:34" ht="13.5">
      <c r="B16" s="38"/>
      <c r="C16" s="30"/>
      <c r="E16" s="65" t="s">
        <v>56</v>
      </c>
      <c r="F16" s="30"/>
      <c r="G16" s="30"/>
      <c r="H16" s="30"/>
      <c r="I16" s="30"/>
      <c r="J16" s="39"/>
      <c r="N16" s="38"/>
      <c r="O16" s="30"/>
      <c r="P16" s="30"/>
      <c r="Q16" s="4" t="s">
        <v>520</v>
      </c>
      <c r="R16" s="30"/>
      <c r="S16" s="30"/>
      <c r="T16" s="30"/>
      <c r="U16" s="30"/>
      <c r="V16" s="39"/>
      <c r="Z16" s="38"/>
      <c r="AA16" s="30"/>
      <c r="AB16" s="30"/>
      <c r="AC16" s="30"/>
      <c r="AD16" s="30"/>
      <c r="AE16" s="30"/>
      <c r="AF16" s="30"/>
      <c r="AG16" s="30"/>
      <c r="AH16" s="39"/>
    </row>
    <row r="17" spans="2:34" ht="13.5">
      <c r="B17" s="38"/>
      <c r="C17" s="30"/>
      <c r="D17" s="30"/>
      <c r="E17" s="30"/>
      <c r="F17" s="30"/>
      <c r="G17" s="30"/>
      <c r="H17" s="30"/>
      <c r="I17" s="30"/>
      <c r="J17" s="39"/>
      <c r="N17" s="38"/>
      <c r="O17" s="30"/>
      <c r="P17" s="30"/>
      <c r="Q17" s="30" t="s">
        <v>519</v>
      </c>
      <c r="R17" s="30"/>
      <c r="S17" s="30"/>
      <c r="T17" s="30"/>
      <c r="U17" s="30"/>
      <c r="V17" s="39"/>
      <c r="Z17" s="38"/>
      <c r="AA17" s="30"/>
      <c r="AB17" s="10"/>
      <c r="AC17" s="30"/>
      <c r="AD17" s="10"/>
      <c r="AE17" s="30"/>
      <c r="AF17" s="30"/>
      <c r="AG17" s="30"/>
      <c r="AH17" s="39"/>
    </row>
    <row r="18" spans="2:34" ht="13.5">
      <c r="B18" s="38"/>
      <c r="C18" s="30"/>
      <c r="D18" s="10"/>
      <c r="E18" s="30"/>
      <c r="F18" s="10"/>
      <c r="G18" s="30"/>
      <c r="H18" s="30"/>
      <c r="I18" s="30"/>
      <c r="J18" s="39"/>
      <c r="N18" s="38"/>
      <c r="O18" s="30"/>
      <c r="P18" s="30"/>
      <c r="Q18" s="30"/>
      <c r="R18" s="30"/>
      <c r="S18" s="30"/>
      <c r="T18" s="30"/>
      <c r="U18" s="30"/>
      <c r="V18" s="39"/>
      <c r="Z18" s="38"/>
      <c r="AA18" s="30"/>
      <c r="AB18" s="30"/>
      <c r="AC18" s="30"/>
      <c r="AD18" s="30"/>
      <c r="AE18" s="30"/>
      <c r="AF18" s="30"/>
      <c r="AG18" s="30"/>
      <c r="AH18" s="39"/>
    </row>
    <row r="19" spans="2:34" ht="13.5">
      <c r="B19" s="38"/>
      <c r="C19" s="30"/>
      <c r="D19" s="30"/>
      <c r="E19" s="30"/>
      <c r="F19" s="30"/>
      <c r="G19" s="30"/>
      <c r="H19" s="30"/>
      <c r="I19" s="30"/>
      <c r="J19" s="39"/>
      <c r="N19" s="38"/>
      <c r="O19" s="30"/>
      <c r="P19" s="10"/>
      <c r="Q19" s="30"/>
      <c r="R19" s="10"/>
      <c r="S19" s="30"/>
      <c r="T19" s="30"/>
      <c r="U19" s="30"/>
      <c r="V19" s="39"/>
      <c r="Z19" s="38"/>
      <c r="AA19" s="30"/>
      <c r="AB19" s="30"/>
      <c r="AC19" s="30"/>
      <c r="AD19" s="30"/>
      <c r="AE19" s="30"/>
      <c r="AF19" s="30"/>
      <c r="AG19" s="30"/>
      <c r="AH19" s="39"/>
    </row>
    <row r="20" spans="2:34" ht="14.25" thickBot="1">
      <c r="B20" s="50"/>
      <c r="C20" s="51"/>
      <c r="D20" s="51"/>
      <c r="E20" s="51"/>
      <c r="F20" s="51"/>
      <c r="G20" s="51"/>
      <c r="H20" s="51"/>
      <c r="I20" s="51"/>
      <c r="J20" s="52"/>
      <c r="N20" s="50"/>
      <c r="O20" s="51"/>
      <c r="P20" s="51"/>
      <c r="Q20" s="51"/>
      <c r="R20" s="51"/>
      <c r="S20" s="51"/>
      <c r="T20" s="51"/>
      <c r="U20" s="51"/>
      <c r="V20" s="52"/>
      <c r="Z20" s="50"/>
      <c r="AA20" s="51"/>
      <c r="AB20" s="51"/>
      <c r="AC20" s="51"/>
      <c r="AD20" s="51"/>
      <c r="AE20" s="51"/>
      <c r="AF20" s="51"/>
      <c r="AG20" s="51"/>
      <c r="AH20" s="52"/>
    </row>
    <row r="24" ht="14.25" thickBot="1"/>
    <row r="25" spans="2:34" ht="17.25">
      <c r="B25" s="54"/>
      <c r="C25" s="35" t="s">
        <v>482</v>
      </c>
      <c r="D25" s="36"/>
      <c r="E25" s="36"/>
      <c r="F25" s="36"/>
      <c r="G25" s="36"/>
      <c r="H25" s="36"/>
      <c r="I25" s="36"/>
      <c r="J25" s="37"/>
      <c r="N25" s="54"/>
      <c r="O25" s="35" t="s">
        <v>536</v>
      </c>
      <c r="P25" s="36"/>
      <c r="Q25" s="36"/>
      <c r="R25" s="36"/>
      <c r="S25" s="36"/>
      <c r="T25" s="36"/>
      <c r="U25" s="36"/>
      <c r="V25" s="37"/>
      <c r="Z25" s="54"/>
      <c r="AA25" s="35" t="s">
        <v>547</v>
      </c>
      <c r="AB25" s="36"/>
      <c r="AC25" s="36"/>
      <c r="AD25" s="36"/>
      <c r="AE25" s="36"/>
      <c r="AF25" s="36"/>
      <c r="AG25" s="36"/>
      <c r="AH25" s="37"/>
    </row>
    <row r="26" spans="2:34" ht="13.5">
      <c r="B26" s="55"/>
      <c r="C26" s="3" t="s">
        <v>57</v>
      </c>
      <c r="D26" s="30"/>
      <c r="E26" s="30"/>
      <c r="F26" s="3"/>
      <c r="G26" s="30"/>
      <c r="H26" s="3" t="s">
        <v>58</v>
      </c>
      <c r="J26" s="39"/>
      <c r="N26" s="55"/>
      <c r="O26" s="40"/>
      <c r="P26" s="3" t="s">
        <v>59</v>
      </c>
      <c r="Q26" s="30"/>
      <c r="R26" s="30"/>
      <c r="S26" s="30"/>
      <c r="T26" s="30"/>
      <c r="U26" s="30"/>
      <c r="V26" s="39"/>
      <c r="Z26" s="55"/>
      <c r="AA26" s="3"/>
      <c r="AB26" s="3" t="s">
        <v>60</v>
      </c>
      <c r="AC26" s="30"/>
      <c r="AD26" s="30"/>
      <c r="AE26" s="30"/>
      <c r="AF26" s="30"/>
      <c r="AG26" s="30"/>
      <c r="AH26" s="39"/>
    </row>
    <row r="27" spans="2:34" ht="13.5">
      <c r="B27" s="38"/>
      <c r="J27" s="39"/>
      <c r="N27" s="38"/>
      <c r="O27" s="40"/>
      <c r="P27" s="30"/>
      <c r="Q27" s="30"/>
      <c r="R27" s="30"/>
      <c r="S27" s="30"/>
      <c r="T27" s="30"/>
      <c r="U27" s="30"/>
      <c r="V27" s="39"/>
      <c r="Z27" s="38"/>
      <c r="AA27" s="40"/>
      <c r="AB27" s="30"/>
      <c r="AC27" s="30"/>
      <c r="AD27" s="30"/>
      <c r="AE27" s="30"/>
      <c r="AF27" s="30"/>
      <c r="AG27" s="30"/>
      <c r="AH27" s="39"/>
    </row>
    <row r="28" spans="2:34" ht="13.5">
      <c r="B28" s="38"/>
      <c r="C28" s="3"/>
      <c r="D28" s="59" t="s">
        <v>486</v>
      </c>
      <c r="E28" s="59" t="s">
        <v>487</v>
      </c>
      <c r="F28" s="63"/>
      <c r="G28" s="30"/>
      <c r="H28" s="30"/>
      <c r="I28" s="30"/>
      <c r="J28" s="39"/>
      <c r="N28" s="38"/>
      <c r="O28" s="30"/>
      <c r="S28" s="30"/>
      <c r="T28" s="30"/>
      <c r="U28" s="30"/>
      <c r="V28" s="39"/>
      <c r="Z28" s="38"/>
      <c r="AA28" s="59" t="s">
        <v>539</v>
      </c>
      <c r="AB28" s="59" t="s">
        <v>425</v>
      </c>
      <c r="AC28" s="59" t="s">
        <v>542</v>
      </c>
      <c r="AD28" s="63"/>
      <c r="AE28" s="40"/>
      <c r="AF28" s="40"/>
      <c r="AG28" s="30"/>
      <c r="AH28" s="39"/>
    </row>
    <row r="29" spans="2:34" ht="13.5">
      <c r="B29" s="38"/>
      <c r="C29" s="40" t="s">
        <v>61</v>
      </c>
      <c r="D29" s="62" t="s">
        <v>62</v>
      </c>
      <c r="E29" s="197">
        <v>2</v>
      </c>
      <c r="F29" s="30"/>
      <c r="G29" s="57" t="str">
        <f>LEFT(D29,E29)</f>
        <v>HA</v>
      </c>
      <c r="I29" s="30"/>
      <c r="J29" s="39"/>
      <c r="N29" s="38"/>
      <c r="O29" s="30"/>
      <c r="P29" s="59" t="s">
        <v>534</v>
      </c>
      <c r="Q29" s="59" t="s">
        <v>535</v>
      </c>
      <c r="R29" s="30"/>
      <c r="S29" s="30"/>
      <c r="T29" s="30"/>
      <c r="U29" s="30"/>
      <c r="V29" s="39"/>
      <c r="Z29" s="38"/>
      <c r="AA29" s="66">
        <f ca="1">NOW()</f>
        <v>39990.61517557871</v>
      </c>
      <c r="AB29" s="62" t="s">
        <v>63</v>
      </c>
      <c r="AC29" s="59" t="s">
        <v>543</v>
      </c>
      <c r="AD29" s="30"/>
      <c r="AE29" s="274" t="str">
        <f aca="true" t="shared" si="0" ref="AE29:AE35">TEXT(AA29,AB29)</f>
        <v>金</v>
      </c>
      <c r="AF29" s="274"/>
      <c r="AG29" s="30"/>
      <c r="AH29" s="39"/>
    </row>
    <row r="30" spans="2:34" ht="13.5">
      <c r="B30" s="38"/>
      <c r="C30" s="30"/>
      <c r="D30" s="30"/>
      <c r="E30" s="30"/>
      <c r="F30" s="30"/>
      <c r="G30" s="58" t="s">
        <v>64</v>
      </c>
      <c r="I30" s="30"/>
      <c r="J30" s="39"/>
      <c r="N30" s="38"/>
      <c r="O30" s="30"/>
      <c r="P30" s="62" t="s">
        <v>65</v>
      </c>
      <c r="Q30" s="208" t="s">
        <v>66</v>
      </c>
      <c r="R30" s="30"/>
      <c r="T30" s="30"/>
      <c r="U30" s="30"/>
      <c r="V30" s="39"/>
      <c r="Z30" s="38"/>
      <c r="AA30" s="66">
        <f ca="1">NOW()</f>
        <v>39990.61517534722</v>
      </c>
      <c r="AB30" s="62" t="s">
        <v>67</v>
      </c>
      <c r="AC30" s="59" t="s">
        <v>543</v>
      </c>
      <c r="AD30" s="30"/>
      <c r="AE30" s="274" t="str">
        <f t="shared" si="0"/>
        <v>金曜日</v>
      </c>
      <c r="AF30" s="274"/>
      <c r="AG30" s="30"/>
      <c r="AH30" s="39"/>
    </row>
    <row r="31" spans="2:34" ht="13.5">
      <c r="B31" s="38"/>
      <c r="C31" s="30"/>
      <c r="D31" s="30"/>
      <c r="G31" s="4" t="s">
        <v>483</v>
      </c>
      <c r="I31" s="30"/>
      <c r="J31" s="39"/>
      <c r="N31" s="38"/>
      <c r="O31" s="30"/>
      <c r="R31" s="30"/>
      <c r="S31" s="30"/>
      <c r="T31" s="30"/>
      <c r="U31" s="30"/>
      <c r="V31" s="39"/>
      <c r="Z31" s="38"/>
      <c r="AA31" s="66">
        <f ca="1">NOW()</f>
        <v>39990.61517534722</v>
      </c>
      <c r="AB31" s="62" t="s">
        <v>68</v>
      </c>
      <c r="AC31" s="59" t="s">
        <v>543</v>
      </c>
      <c r="AD31" s="30"/>
      <c r="AE31" s="274" t="str">
        <f t="shared" si="0"/>
        <v>H21.6.26</v>
      </c>
      <c r="AF31" s="274"/>
      <c r="AG31" s="30"/>
      <c r="AH31" s="39"/>
    </row>
    <row r="32" spans="2:34" ht="13.5">
      <c r="B32" s="38"/>
      <c r="C32" s="30"/>
      <c r="D32" s="59" t="s">
        <v>486</v>
      </c>
      <c r="E32" s="59" t="s">
        <v>487</v>
      </c>
      <c r="F32" s="30"/>
      <c r="G32" s="30"/>
      <c r="H32" s="30"/>
      <c r="I32" s="30"/>
      <c r="J32" s="39"/>
      <c r="N32" s="38"/>
      <c r="O32" s="30"/>
      <c r="P32" s="30"/>
      <c r="Q32" s="30"/>
      <c r="R32" s="30"/>
      <c r="S32" s="30"/>
      <c r="T32" s="30"/>
      <c r="U32" s="30"/>
      <c r="V32" s="39"/>
      <c r="Z32" s="38"/>
      <c r="AA32" s="66">
        <f ca="1">NOW()</f>
        <v>39990.61517557871</v>
      </c>
      <c r="AB32" s="62" t="s">
        <v>69</v>
      </c>
      <c r="AC32" s="59" t="s">
        <v>545</v>
      </c>
      <c r="AE32" s="274" t="str">
        <f t="shared" si="0"/>
        <v>14:45:51</v>
      </c>
      <c r="AF32" s="274"/>
      <c r="AG32" s="30"/>
      <c r="AH32" s="39"/>
    </row>
    <row r="33" spans="2:34" ht="13.5">
      <c r="B33" s="38"/>
      <c r="C33" s="30" t="s">
        <v>70</v>
      </c>
      <c r="D33" s="62" t="s">
        <v>71</v>
      </c>
      <c r="E33" s="197">
        <v>4</v>
      </c>
      <c r="F33" s="30"/>
      <c r="G33" s="57" t="str">
        <f>RIGHT(D33,E33)</f>
        <v>LOW!</v>
      </c>
      <c r="I33" s="30"/>
      <c r="J33" s="39"/>
      <c r="N33" s="38"/>
      <c r="O33" s="30"/>
      <c r="P33" s="30"/>
      <c r="Q33" s="53" t="b">
        <f>EXACT(P30,Q30)</f>
        <v>0</v>
      </c>
      <c r="R33" s="30"/>
      <c r="S33" s="30"/>
      <c r="T33" s="30"/>
      <c r="U33" s="30"/>
      <c r="V33" s="39"/>
      <c r="Z33" s="38"/>
      <c r="AA33" s="67">
        <v>12345.6</v>
      </c>
      <c r="AB33" s="62" t="s">
        <v>72</v>
      </c>
      <c r="AC33" s="59" t="s">
        <v>502</v>
      </c>
      <c r="AD33" s="30"/>
      <c r="AE33" s="274" t="str">
        <f t="shared" si="0"/>
        <v>12,345.60</v>
      </c>
      <c r="AF33" s="274"/>
      <c r="AG33" s="30"/>
      <c r="AH33" s="39"/>
    </row>
    <row r="34" spans="2:34" ht="13.5">
      <c r="B34" s="38"/>
      <c r="C34" s="30"/>
      <c r="D34" s="30"/>
      <c r="E34" s="30"/>
      <c r="F34" s="30"/>
      <c r="G34" s="58" t="s">
        <v>73</v>
      </c>
      <c r="I34" s="30"/>
      <c r="J34" s="39"/>
      <c r="N34" s="38"/>
      <c r="O34" s="30"/>
      <c r="P34" s="30"/>
      <c r="Q34" s="63" t="s">
        <v>73</v>
      </c>
      <c r="R34" s="30"/>
      <c r="S34" s="30"/>
      <c r="T34" s="30"/>
      <c r="U34" s="30"/>
      <c r="V34" s="39"/>
      <c r="Z34" s="38"/>
      <c r="AA34" s="67">
        <v>12345.6</v>
      </c>
      <c r="AB34" s="62" t="s">
        <v>74</v>
      </c>
      <c r="AC34" s="59" t="s">
        <v>502</v>
      </c>
      <c r="AD34" s="30"/>
      <c r="AE34" s="274" t="str">
        <f t="shared" si="0"/>
        <v>¥12,346</v>
      </c>
      <c r="AF34" s="274"/>
      <c r="AG34" s="30"/>
      <c r="AH34" s="39"/>
    </row>
    <row r="35" spans="2:34" ht="13.5">
      <c r="B35" s="38"/>
      <c r="C35" s="30"/>
      <c r="D35" s="30"/>
      <c r="G35" s="4" t="s">
        <v>484</v>
      </c>
      <c r="I35" s="30"/>
      <c r="J35" s="39"/>
      <c r="N35" s="38"/>
      <c r="O35" s="30"/>
      <c r="P35" s="4" t="s">
        <v>532</v>
      </c>
      <c r="Q35" s="30"/>
      <c r="R35" s="30"/>
      <c r="S35" s="30"/>
      <c r="T35" s="30"/>
      <c r="U35" s="30"/>
      <c r="V35" s="39"/>
      <c r="Z35" s="38"/>
      <c r="AA35" s="68">
        <v>1.8333333333333335</v>
      </c>
      <c r="AB35" s="62" t="s">
        <v>75</v>
      </c>
      <c r="AC35" s="59" t="s">
        <v>544</v>
      </c>
      <c r="AD35" s="30"/>
      <c r="AE35" s="274" t="str">
        <f t="shared" si="0"/>
        <v>11/6</v>
      </c>
      <c r="AF35" s="274"/>
      <c r="AG35" s="30"/>
      <c r="AH35" s="39"/>
    </row>
    <row r="36" spans="2:34" ht="13.5">
      <c r="B36" s="38"/>
      <c r="C36" s="30"/>
      <c r="D36" s="59" t="s">
        <v>486</v>
      </c>
      <c r="E36" s="59" t="s">
        <v>488</v>
      </c>
      <c r="F36" s="59" t="s">
        <v>487</v>
      </c>
      <c r="G36" s="30"/>
      <c r="H36" s="30"/>
      <c r="I36" s="30"/>
      <c r="J36" s="39"/>
      <c r="N36" s="38"/>
      <c r="O36" s="30"/>
      <c r="P36" s="4" t="s">
        <v>533</v>
      </c>
      <c r="Q36" s="30"/>
      <c r="R36" s="30"/>
      <c r="S36" s="30"/>
      <c r="T36" s="30"/>
      <c r="U36" s="30"/>
      <c r="V36" s="39"/>
      <c r="Z36" s="38"/>
      <c r="AA36" s="30"/>
      <c r="AC36" s="30"/>
      <c r="AD36" s="30"/>
      <c r="AE36" s="69" t="s">
        <v>46</v>
      </c>
      <c r="AF36" s="30"/>
      <c r="AG36" s="30"/>
      <c r="AH36" s="39"/>
    </row>
    <row r="37" spans="2:34" ht="13.5">
      <c r="B37" s="38"/>
      <c r="C37" s="30" t="s">
        <v>76</v>
      </c>
      <c r="D37" s="62" t="s">
        <v>77</v>
      </c>
      <c r="E37" s="197">
        <v>3</v>
      </c>
      <c r="F37" s="197">
        <v>3</v>
      </c>
      <c r="G37" s="57" t="str">
        <f>MID(D37,E37,F37)</f>
        <v>LLO</v>
      </c>
      <c r="I37" s="30"/>
      <c r="J37" s="39"/>
      <c r="N37" s="38"/>
      <c r="O37" s="30"/>
      <c r="P37" s="30" t="s">
        <v>78</v>
      </c>
      <c r="Q37" s="30"/>
      <c r="R37" s="30"/>
      <c r="S37" s="30"/>
      <c r="T37" s="30"/>
      <c r="U37" s="30"/>
      <c r="V37" s="39"/>
      <c r="Z37" s="38"/>
      <c r="AA37" s="30"/>
      <c r="AC37" s="30"/>
      <c r="AD37" s="4" t="s">
        <v>79</v>
      </c>
      <c r="AE37" s="30"/>
      <c r="AF37" s="30"/>
      <c r="AG37" s="30"/>
      <c r="AH37" s="39"/>
    </row>
    <row r="38" spans="2:34" ht="13.5">
      <c r="B38" s="38"/>
      <c r="C38" s="30"/>
      <c r="D38" s="30"/>
      <c r="E38" s="30"/>
      <c r="G38" s="58" t="s">
        <v>46</v>
      </c>
      <c r="I38" s="30"/>
      <c r="J38" s="39"/>
      <c r="N38" s="38"/>
      <c r="O38" s="30"/>
      <c r="P38" s="30"/>
      <c r="Q38" s="30"/>
      <c r="R38" s="30"/>
      <c r="S38" s="30"/>
      <c r="T38" s="30"/>
      <c r="U38" s="30"/>
      <c r="V38" s="39"/>
      <c r="Z38" s="38"/>
      <c r="AA38" s="30"/>
      <c r="AC38" s="30"/>
      <c r="AD38" s="4" t="s">
        <v>546</v>
      </c>
      <c r="AE38" s="30"/>
      <c r="AF38" s="30"/>
      <c r="AG38" s="30"/>
      <c r="AH38" s="39"/>
    </row>
    <row r="39" spans="2:34" ht="13.5">
      <c r="B39" s="38"/>
      <c r="C39" s="30"/>
      <c r="D39" s="30"/>
      <c r="G39" s="4" t="s">
        <v>485</v>
      </c>
      <c r="H39" s="30"/>
      <c r="I39" s="30"/>
      <c r="J39" s="39"/>
      <c r="N39" s="38"/>
      <c r="O39" s="30"/>
      <c r="P39" s="30"/>
      <c r="Q39" s="30"/>
      <c r="R39" s="30"/>
      <c r="S39" s="30"/>
      <c r="T39" s="30"/>
      <c r="U39" s="30"/>
      <c r="V39" s="39"/>
      <c r="Z39" s="38"/>
      <c r="AA39" s="30"/>
      <c r="AB39" s="30"/>
      <c r="AC39" s="30"/>
      <c r="AD39" s="30"/>
      <c r="AE39" s="30"/>
      <c r="AF39" s="30"/>
      <c r="AG39" s="30"/>
      <c r="AH39" s="39"/>
    </row>
    <row r="40" spans="2:34" ht="13.5">
      <c r="B40" s="38"/>
      <c r="D40" s="30"/>
      <c r="E40" s="30"/>
      <c r="F40" s="30"/>
      <c r="G40" s="30"/>
      <c r="H40" s="30"/>
      <c r="I40" s="30"/>
      <c r="J40" s="39"/>
      <c r="N40" s="38"/>
      <c r="O40" s="30"/>
      <c r="P40" s="10"/>
      <c r="Q40" s="30"/>
      <c r="R40" s="10"/>
      <c r="S40" s="30"/>
      <c r="T40" s="30"/>
      <c r="U40" s="30"/>
      <c r="V40" s="39"/>
      <c r="Z40" s="38"/>
      <c r="AA40" s="30"/>
      <c r="AC40" s="30"/>
      <c r="AD40" s="30"/>
      <c r="AE40" s="30"/>
      <c r="AF40" s="30"/>
      <c r="AG40" s="30"/>
      <c r="AH40" s="39"/>
    </row>
    <row r="41" spans="2:34" ht="13.5">
      <c r="B41" s="38"/>
      <c r="C41" s="4" t="s">
        <v>80</v>
      </c>
      <c r="D41" s="30"/>
      <c r="E41" s="30"/>
      <c r="F41" s="30"/>
      <c r="G41" s="30"/>
      <c r="H41" s="30"/>
      <c r="I41" s="30"/>
      <c r="J41" s="39"/>
      <c r="N41" s="38"/>
      <c r="O41" s="30"/>
      <c r="P41" s="30"/>
      <c r="Q41" s="30"/>
      <c r="R41" s="30"/>
      <c r="S41" s="30"/>
      <c r="T41" s="30"/>
      <c r="U41" s="30"/>
      <c r="V41" s="39"/>
      <c r="Z41" s="38"/>
      <c r="AA41" s="30"/>
      <c r="AB41" s="10"/>
      <c r="AC41" s="30"/>
      <c r="AD41" s="10"/>
      <c r="AE41" s="30"/>
      <c r="AF41" s="30"/>
      <c r="AG41" s="30"/>
      <c r="AH41" s="39"/>
    </row>
    <row r="42" spans="2:34" ht="13.5">
      <c r="B42" s="38"/>
      <c r="C42" s="30"/>
      <c r="D42" s="10"/>
      <c r="E42" s="30"/>
      <c r="F42" s="10"/>
      <c r="G42" s="30"/>
      <c r="H42" s="30"/>
      <c r="I42" s="30"/>
      <c r="J42" s="39"/>
      <c r="N42" s="38"/>
      <c r="O42" s="30"/>
      <c r="P42" s="30"/>
      <c r="Q42" s="30"/>
      <c r="R42" s="30"/>
      <c r="S42" s="30"/>
      <c r="T42" s="30"/>
      <c r="U42" s="30"/>
      <c r="V42" s="39"/>
      <c r="Z42" s="38"/>
      <c r="AA42" s="30"/>
      <c r="AB42" s="30"/>
      <c r="AC42" s="30"/>
      <c r="AD42" s="30"/>
      <c r="AE42" s="30"/>
      <c r="AF42" s="30"/>
      <c r="AG42" s="30"/>
      <c r="AH42" s="39"/>
    </row>
    <row r="43" spans="2:34" ht="14.25" thickBot="1">
      <c r="B43" s="50"/>
      <c r="C43" s="51"/>
      <c r="D43" s="51"/>
      <c r="E43" s="51"/>
      <c r="F43" s="51"/>
      <c r="G43" s="51"/>
      <c r="H43" s="51"/>
      <c r="I43" s="51"/>
      <c r="J43" s="52"/>
      <c r="N43" s="50"/>
      <c r="O43" s="51"/>
      <c r="P43" s="51"/>
      <c r="Q43" s="51"/>
      <c r="R43" s="51"/>
      <c r="S43" s="51"/>
      <c r="T43" s="51"/>
      <c r="U43" s="51"/>
      <c r="V43" s="52"/>
      <c r="Z43" s="50"/>
      <c r="AA43" s="51"/>
      <c r="AB43" s="51"/>
      <c r="AC43" s="51"/>
      <c r="AD43" s="51"/>
      <c r="AE43" s="51"/>
      <c r="AF43" s="51"/>
      <c r="AG43" s="51"/>
      <c r="AH43" s="52"/>
    </row>
    <row r="47" ht="14.25" thickBot="1"/>
    <row r="48" spans="2:10" ht="17.25">
      <c r="B48" s="54"/>
      <c r="C48" s="35" t="s">
        <v>497</v>
      </c>
      <c r="D48" s="36"/>
      <c r="E48" s="36"/>
      <c r="F48" s="36"/>
      <c r="G48" s="36"/>
      <c r="H48" s="36"/>
      <c r="I48" s="36"/>
      <c r="J48" s="37"/>
    </row>
    <row r="49" spans="2:10" ht="13.5">
      <c r="B49" s="55"/>
      <c r="C49" s="3"/>
      <c r="D49" s="3" t="s">
        <v>81</v>
      </c>
      <c r="E49" s="30"/>
      <c r="F49" s="30"/>
      <c r="G49" s="30"/>
      <c r="H49" s="30"/>
      <c r="I49" s="30"/>
      <c r="J49" s="39"/>
    </row>
    <row r="50" spans="2:10" ht="13.5">
      <c r="B50" s="38"/>
      <c r="C50" s="30"/>
      <c r="D50" s="3" t="s">
        <v>82</v>
      </c>
      <c r="G50" s="30"/>
      <c r="H50" s="30"/>
      <c r="I50" s="30"/>
      <c r="J50" s="39"/>
    </row>
    <row r="51" spans="2:10" ht="13.5">
      <c r="B51" s="38"/>
      <c r="I51" s="30"/>
      <c r="J51" s="39"/>
    </row>
    <row r="52" spans="2:10" ht="13.5">
      <c r="B52" s="38"/>
      <c r="C52" s="30" t="s">
        <v>83</v>
      </c>
      <c r="D52" s="70" t="s">
        <v>489</v>
      </c>
      <c r="E52" s="59" t="s">
        <v>490</v>
      </c>
      <c r="F52" s="59" t="s">
        <v>488</v>
      </c>
      <c r="I52" s="30"/>
      <c r="J52" s="39"/>
    </row>
    <row r="53" spans="2:10" ht="13.5">
      <c r="B53" s="38"/>
      <c r="D53" s="208" t="s">
        <v>84</v>
      </c>
      <c r="E53" s="62" t="s">
        <v>85</v>
      </c>
      <c r="F53" s="59">
        <v>1</v>
      </c>
      <c r="G53" s="57">
        <f>FIND(D53,E53,F53)</f>
        <v>3</v>
      </c>
      <c r="H53" s="30"/>
      <c r="I53" s="30"/>
      <c r="J53" s="39"/>
    </row>
    <row r="54" spans="2:10" ht="13.5">
      <c r="B54" s="38"/>
      <c r="C54" s="30"/>
      <c r="D54" s="63"/>
      <c r="F54" s="63"/>
      <c r="G54" s="58" t="s">
        <v>86</v>
      </c>
      <c r="H54" s="30"/>
      <c r="I54" s="30"/>
      <c r="J54" s="39"/>
    </row>
    <row r="55" spans="2:10" ht="13.5">
      <c r="B55" s="38"/>
      <c r="C55" s="30"/>
      <c r="D55" s="30"/>
      <c r="F55" s="71" t="s">
        <v>493</v>
      </c>
      <c r="G55" s="30"/>
      <c r="H55" s="30"/>
      <c r="I55" s="30"/>
      <c r="J55" s="39"/>
    </row>
    <row r="56" spans="2:10" ht="13.5">
      <c r="B56" s="38"/>
      <c r="C56" s="30"/>
      <c r="D56" s="30"/>
      <c r="E56" s="30"/>
      <c r="F56" s="30"/>
      <c r="G56" s="30"/>
      <c r="H56" s="30"/>
      <c r="I56" s="30"/>
      <c r="J56" s="39"/>
    </row>
    <row r="57" spans="2:10" ht="13.5">
      <c r="B57" s="38"/>
      <c r="C57" s="30" t="s">
        <v>6</v>
      </c>
      <c r="D57" s="70" t="s">
        <v>489</v>
      </c>
      <c r="E57" s="59" t="s">
        <v>490</v>
      </c>
      <c r="F57" s="59" t="s">
        <v>488</v>
      </c>
      <c r="G57" s="30"/>
      <c r="H57" s="30"/>
      <c r="I57" s="30"/>
      <c r="J57" s="39"/>
    </row>
    <row r="58" spans="2:10" ht="13.5">
      <c r="B58" s="38"/>
      <c r="C58" s="30"/>
      <c r="D58" s="208" t="s">
        <v>84</v>
      </c>
      <c r="E58" s="62" t="s">
        <v>85</v>
      </c>
      <c r="F58" s="59">
        <v>1</v>
      </c>
      <c r="G58" s="57">
        <f>SEARCH(D58,E58,F58)</f>
        <v>1</v>
      </c>
      <c r="J58" s="39"/>
    </row>
    <row r="59" spans="2:10" ht="13.5">
      <c r="B59" s="38"/>
      <c r="C59" s="30"/>
      <c r="D59" s="208" t="s">
        <v>87</v>
      </c>
      <c r="E59" s="62" t="s">
        <v>85</v>
      </c>
      <c r="F59" s="59">
        <v>1</v>
      </c>
      <c r="G59" s="57">
        <f>SEARCH(D59,E59,F59)</f>
        <v>3</v>
      </c>
      <c r="H59" s="19" t="s">
        <v>495</v>
      </c>
      <c r="I59" s="72"/>
      <c r="J59" s="39"/>
    </row>
    <row r="60" spans="2:10" ht="13.5">
      <c r="B60" s="38"/>
      <c r="C60" s="30"/>
      <c r="D60" s="208" t="s">
        <v>88</v>
      </c>
      <c r="E60" s="62" t="s">
        <v>89</v>
      </c>
      <c r="F60" s="59">
        <v>1</v>
      </c>
      <c r="G60" s="57">
        <f>SEARCH(D60,E60,F60)</f>
        <v>1</v>
      </c>
      <c r="H60" s="19" t="s">
        <v>496</v>
      </c>
      <c r="I60" s="72"/>
      <c r="J60" s="39"/>
    </row>
    <row r="61" spans="2:10" ht="13.5">
      <c r="B61" s="38"/>
      <c r="C61" s="30"/>
      <c r="D61" s="30"/>
      <c r="F61" s="30"/>
      <c r="G61" s="58" t="s">
        <v>90</v>
      </c>
      <c r="H61" s="30"/>
      <c r="I61" s="30"/>
      <c r="J61" s="39"/>
    </row>
    <row r="62" spans="2:10" ht="13.5">
      <c r="B62" s="38"/>
      <c r="C62" s="30"/>
      <c r="D62" s="30"/>
      <c r="F62" s="71" t="s">
        <v>494</v>
      </c>
      <c r="G62" s="30"/>
      <c r="H62" s="30"/>
      <c r="I62" s="30"/>
      <c r="J62" s="39"/>
    </row>
    <row r="63" spans="2:10" ht="13.5">
      <c r="B63" s="38"/>
      <c r="C63" s="30"/>
      <c r="D63" s="30"/>
      <c r="F63" s="71" t="s">
        <v>667</v>
      </c>
      <c r="G63" s="30"/>
      <c r="H63" s="30"/>
      <c r="J63" s="39"/>
    </row>
    <row r="64" spans="2:10" ht="13.5">
      <c r="B64" s="38"/>
      <c r="G64" s="30"/>
      <c r="H64" s="30"/>
      <c r="I64" s="30"/>
      <c r="J64" s="39"/>
    </row>
    <row r="65" spans="2:10" ht="13.5">
      <c r="B65" s="38"/>
      <c r="C65" s="30"/>
      <c r="D65" s="10"/>
      <c r="E65" s="30"/>
      <c r="F65" s="10"/>
      <c r="G65" s="30"/>
      <c r="H65" s="30"/>
      <c r="I65" s="30"/>
      <c r="J65" s="39"/>
    </row>
    <row r="66" spans="2:10" ht="14.25" thickBot="1">
      <c r="B66" s="50"/>
      <c r="C66" s="51"/>
      <c r="D66" s="51"/>
      <c r="E66" s="51"/>
      <c r="F66" s="51"/>
      <c r="G66" s="51"/>
      <c r="H66" s="51"/>
      <c r="I66" s="51"/>
      <c r="J66" s="52"/>
    </row>
  </sheetData>
  <sheetProtection/>
  <mergeCells count="7">
    <mergeCell ref="AE33:AF33"/>
    <mergeCell ref="AE34:AF34"/>
    <mergeCell ref="AE35:AF35"/>
    <mergeCell ref="AE29:AF29"/>
    <mergeCell ref="AE30:AF30"/>
    <mergeCell ref="AE31:AF31"/>
    <mergeCell ref="AE32:AF32"/>
  </mergeCells>
  <printOptions/>
  <pageMargins left="0.787" right="0.787" top="0.984" bottom="0.984" header="0.512" footer="0.512"/>
  <pageSetup orientation="portrait" paperSize="9" r:id="rId1"/>
</worksheet>
</file>

<file path=xl/worksheets/sheet2.xml><?xml version="1.0" encoding="utf-8"?>
<worksheet xmlns="http://schemas.openxmlformats.org/spreadsheetml/2006/main" xmlns:r="http://schemas.openxmlformats.org/officeDocument/2006/relationships">
  <sheetPr codeName="Sheet2"/>
  <dimension ref="B2:V112"/>
  <sheetViews>
    <sheetView showGridLines="0" tabSelected="1" zoomScalePageLayoutView="0" workbookViewId="0" topLeftCell="A1">
      <selection activeCell="A1" sqref="A1"/>
    </sheetView>
  </sheetViews>
  <sheetFormatPr defaultColWidth="8.796875" defaultRowHeight="14.25"/>
  <cols>
    <col min="1" max="2" width="3.69921875" style="4" customWidth="1"/>
    <col min="3" max="5" width="9" style="4" customWidth="1"/>
    <col min="6" max="7" width="9.3984375" style="4" bestFit="1" customWidth="1"/>
    <col min="8" max="8" width="9.09765625" style="4" bestFit="1" customWidth="1"/>
    <col min="9" max="12" width="9" style="4" customWidth="1"/>
    <col min="13" max="14" width="3.69921875" style="4" customWidth="1"/>
    <col min="15" max="17" width="9" style="4" customWidth="1"/>
    <col min="18" max="18" width="9.3984375" style="4" bestFit="1" customWidth="1"/>
    <col min="19" max="20" width="9.09765625" style="4" bestFit="1" customWidth="1"/>
    <col min="21" max="24" width="9" style="4" customWidth="1"/>
    <col min="25" max="26" width="3.69921875" style="4" customWidth="1"/>
    <col min="27" max="16384" width="9" style="4" customWidth="1"/>
  </cols>
  <sheetData>
    <row r="1" ht="14.25" thickBot="1"/>
    <row r="2" spans="2:22" ht="17.25">
      <c r="B2" s="34"/>
      <c r="C2" s="35" t="s">
        <v>589</v>
      </c>
      <c r="D2" s="36"/>
      <c r="E2" s="36"/>
      <c r="F2" s="36"/>
      <c r="G2" s="36"/>
      <c r="H2" s="36"/>
      <c r="I2" s="36"/>
      <c r="J2" s="37"/>
      <c r="N2" s="34"/>
      <c r="O2" s="35" t="s">
        <v>571</v>
      </c>
      <c r="P2" s="36"/>
      <c r="Q2" s="36"/>
      <c r="R2" s="36"/>
      <c r="S2" s="36"/>
      <c r="T2" s="36"/>
      <c r="U2" s="36"/>
      <c r="V2" s="37"/>
    </row>
    <row r="3" spans="2:22" ht="13.5">
      <c r="B3" s="38"/>
      <c r="D3" s="3" t="s">
        <v>964</v>
      </c>
      <c r="E3" s="30"/>
      <c r="F3" s="30"/>
      <c r="G3" s="30"/>
      <c r="H3" s="30"/>
      <c r="I3" s="30"/>
      <c r="J3" s="39"/>
      <c r="N3" s="38"/>
      <c r="O3" s="30"/>
      <c r="P3" s="30"/>
      <c r="Q3" s="30"/>
      <c r="R3" s="30"/>
      <c r="S3" s="30"/>
      <c r="T3" s="30"/>
      <c r="U3" s="30"/>
      <c r="V3" s="39"/>
    </row>
    <row r="4" spans="2:22" ht="13.5">
      <c r="B4" s="38"/>
      <c r="C4" s="14" t="s">
        <v>962</v>
      </c>
      <c r="I4" s="30"/>
      <c r="J4" s="39"/>
      <c r="N4" s="38"/>
      <c r="O4" s="14" t="s">
        <v>962</v>
      </c>
      <c r="P4" s="30"/>
      <c r="Q4" s="30"/>
      <c r="R4" s="30"/>
      <c r="S4" s="30"/>
      <c r="T4" s="30"/>
      <c r="U4" s="30"/>
      <c r="V4" s="39"/>
    </row>
    <row r="5" spans="2:22" ht="13.5">
      <c r="B5" s="38"/>
      <c r="C5" s="40"/>
      <c r="D5" s="41" t="s">
        <v>577</v>
      </c>
      <c r="E5" s="41" t="s">
        <v>297</v>
      </c>
      <c r="F5" s="41" t="s">
        <v>347</v>
      </c>
      <c r="G5" s="41" t="s">
        <v>576</v>
      </c>
      <c r="H5" s="41" t="s">
        <v>579</v>
      </c>
      <c r="I5" s="30"/>
      <c r="J5" s="39"/>
      <c r="N5" s="38"/>
      <c r="P5" s="4" t="s">
        <v>574</v>
      </c>
      <c r="Q5" s="30"/>
      <c r="R5" s="30"/>
      <c r="S5" s="30"/>
      <c r="T5" s="30"/>
      <c r="U5" s="30"/>
      <c r="V5" s="39"/>
    </row>
    <row r="6" spans="2:22" ht="13.5">
      <c r="B6" s="38"/>
      <c r="C6" s="30"/>
      <c r="D6" s="42" t="s">
        <v>13</v>
      </c>
      <c r="E6" s="42" t="s">
        <v>14</v>
      </c>
      <c r="F6" s="43">
        <v>120000</v>
      </c>
      <c r="G6" s="42">
        <v>2</v>
      </c>
      <c r="H6" s="42"/>
      <c r="I6" s="30"/>
      <c r="J6" s="39"/>
      <c r="N6" s="38"/>
      <c r="P6" s="4" t="s">
        <v>572</v>
      </c>
      <c r="Q6" s="30"/>
      <c r="R6" s="30"/>
      <c r="S6" s="30"/>
      <c r="T6" s="30"/>
      <c r="U6" s="30"/>
      <c r="V6" s="39"/>
    </row>
    <row r="7" spans="2:22" ht="13.5">
      <c r="B7" s="38"/>
      <c r="C7" s="30"/>
      <c r="D7" s="42" t="s">
        <v>15</v>
      </c>
      <c r="E7" s="42" t="s">
        <v>16</v>
      </c>
      <c r="F7" s="43">
        <v>150000</v>
      </c>
      <c r="G7" s="42">
        <v>3</v>
      </c>
      <c r="H7" s="42">
        <v>1</v>
      </c>
      <c r="I7" s="30"/>
      <c r="J7" s="39"/>
      <c r="N7" s="38"/>
      <c r="O7" s="30" t="s">
        <v>968</v>
      </c>
      <c r="P7" s="30"/>
      <c r="Q7" s="30"/>
      <c r="R7" s="30"/>
      <c r="S7" s="30"/>
      <c r="T7" s="30"/>
      <c r="U7" s="30"/>
      <c r="V7" s="39"/>
    </row>
    <row r="8" spans="2:22" ht="13.5">
      <c r="B8" s="38"/>
      <c r="C8" s="30"/>
      <c r="D8" s="42" t="s">
        <v>17</v>
      </c>
      <c r="E8" s="42" t="s">
        <v>578</v>
      </c>
      <c r="F8" s="43">
        <v>170000</v>
      </c>
      <c r="G8" s="42">
        <v>5</v>
      </c>
      <c r="H8" s="42"/>
      <c r="I8" s="30"/>
      <c r="J8" s="39"/>
      <c r="N8" s="38"/>
      <c r="P8" s="30" t="s">
        <v>970</v>
      </c>
      <c r="Q8" s="30"/>
      <c r="R8" s="30"/>
      <c r="S8" s="30"/>
      <c r="T8" s="30"/>
      <c r="U8" s="30"/>
      <c r="V8" s="39"/>
    </row>
    <row r="9" spans="2:22" ht="13.5">
      <c r="B9" s="38"/>
      <c r="C9" s="30"/>
      <c r="D9" s="42" t="s">
        <v>18</v>
      </c>
      <c r="E9" s="42" t="s">
        <v>19</v>
      </c>
      <c r="F9" s="43">
        <v>98000</v>
      </c>
      <c r="G9" s="42">
        <v>1</v>
      </c>
      <c r="H9" s="42">
        <v>1</v>
      </c>
      <c r="I9" s="30"/>
      <c r="J9" s="39"/>
      <c r="N9" s="38"/>
      <c r="P9" s="4" t="s">
        <v>575</v>
      </c>
      <c r="Q9" s="30"/>
      <c r="R9" s="30"/>
      <c r="S9" s="30"/>
      <c r="T9" s="30"/>
      <c r="U9" s="30"/>
      <c r="V9" s="39"/>
    </row>
    <row r="10" spans="2:22" ht="13.5">
      <c r="B10" s="38"/>
      <c r="C10" s="30"/>
      <c r="D10" s="42" t="s">
        <v>20</v>
      </c>
      <c r="E10" s="42" t="s">
        <v>21</v>
      </c>
      <c r="F10" s="43">
        <v>185000</v>
      </c>
      <c r="G10" s="42">
        <v>3</v>
      </c>
      <c r="H10" s="42"/>
      <c r="I10" s="30"/>
      <c r="J10" s="39"/>
      <c r="N10" s="38"/>
      <c r="O10" s="212" t="s">
        <v>963</v>
      </c>
      <c r="P10" s="30"/>
      <c r="Q10" s="30"/>
      <c r="R10" s="30"/>
      <c r="S10" s="30"/>
      <c r="T10" s="30"/>
      <c r="U10" s="30"/>
      <c r="V10" s="39"/>
    </row>
    <row r="11" spans="2:22" ht="13.5">
      <c r="B11" s="38"/>
      <c r="C11" s="30"/>
      <c r="D11" s="42" t="s">
        <v>22</v>
      </c>
      <c r="E11" s="42" t="s">
        <v>23</v>
      </c>
      <c r="F11" s="43">
        <v>79000</v>
      </c>
      <c r="G11" s="42">
        <v>5</v>
      </c>
      <c r="H11" s="42"/>
      <c r="I11" s="30"/>
      <c r="J11" s="39"/>
      <c r="N11" s="38"/>
      <c r="P11" s="30" t="s">
        <v>573</v>
      </c>
      <c r="Q11" s="30"/>
      <c r="R11" s="30"/>
      <c r="S11" s="30"/>
      <c r="T11" s="30"/>
      <c r="U11" s="30"/>
      <c r="V11" s="39"/>
    </row>
    <row r="12" spans="2:22" ht="13.5">
      <c r="B12" s="38"/>
      <c r="C12" s="30"/>
      <c r="D12" s="42" t="s">
        <v>581</v>
      </c>
      <c r="E12" s="42" t="s">
        <v>24</v>
      </c>
      <c r="F12" s="43">
        <v>148000</v>
      </c>
      <c r="G12" s="42">
        <v>1</v>
      </c>
      <c r="H12" s="42">
        <v>1</v>
      </c>
      <c r="I12" s="30"/>
      <c r="J12" s="39"/>
      <c r="N12" s="38"/>
      <c r="P12" s="30"/>
      <c r="Q12" s="30"/>
      <c r="R12" s="30"/>
      <c r="S12" s="30"/>
      <c r="T12" s="30"/>
      <c r="U12" s="30"/>
      <c r="V12" s="39"/>
    </row>
    <row r="13" spans="2:22" ht="13.5">
      <c r="B13" s="38"/>
      <c r="C13" s="212" t="s">
        <v>963</v>
      </c>
      <c r="D13" s="30"/>
      <c r="E13" s="30"/>
      <c r="F13" s="30"/>
      <c r="G13" s="30"/>
      <c r="H13" s="30"/>
      <c r="I13" s="30"/>
      <c r="J13" s="39"/>
      <c r="N13" s="38"/>
      <c r="U13" s="30"/>
      <c r="V13" s="39"/>
    </row>
    <row r="14" spans="2:22" ht="13.5">
      <c r="B14" s="38"/>
      <c r="C14" s="30"/>
      <c r="D14" s="44" t="s">
        <v>577</v>
      </c>
      <c r="E14" s="44" t="s">
        <v>297</v>
      </c>
      <c r="F14" s="44" t="s">
        <v>347</v>
      </c>
      <c r="G14" s="44" t="s">
        <v>576</v>
      </c>
      <c r="H14" s="44" t="s">
        <v>579</v>
      </c>
      <c r="I14" s="30"/>
      <c r="J14" s="39"/>
      <c r="N14" s="38"/>
      <c r="O14" s="30"/>
      <c r="U14" s="30"/>
      <c r="V14" s="39"/>
    </row>
    <row r="15" spans="2:22" ht="13.5">
      <c r="B15" s="38"/>
      <c r="C15" s="30"/>
      <c r="D15" s="197"/>
      <c r="E15" s="197" t="s">
        <v>25</v>
      </c>
      <c r="F15" s="197"/>
      <c r="G15" s="197"/>
      <c r="H15" s="197"/>
      <c r="I15" s="30"/>
      <c r="J15" s="39"/>
      <c r="N15" s="38"/>
      <c r="U15" s="30"/>
      <c r="V15" s="39"/>
    </row>
    <row r="16" spans="2:22" ht="13.5">
      <c r="B16" s="38"/>
      <c r="I16" s="30"/>
      <c r="J16" s="39"/>
      <c r="N16" s="38"/>
      <c r="U16" s="30"/>
      <c r="V16" s="39"/>
    </row>
    <row r="17" spans="2:22" ht="13.5">
      <c r="B17" s="38"/>
      <c r="C17" s="30"/>
      <c r="D17" s="4" t="s">
        <v>590</v>
      </c>
      <c r="E17" s="30"/>
      <c r="F17" s="30"/>
      <c r="G17" s="30"/>
      <c r="H17" s="30"/>
      <c r="I17" s="30"/>
      <c r="J17" s="39"/>
      <c r="N17" s="38"/>
      <c r="U17" s="30"/>
      <c r="V17" s="39"/>
    </row>
    <row r="18" spans="2:22" ht="13.5">
      <c r="B18" s="38"/>
      <c r="C18" s="30"/>
      <c r="G18" s="47">
        <f>DSUM(D5:H12,3,D14:H15)</f>
        <v>297000</v>
      </c>
      <c r="H18" s="30"/>
      <c r="J18" s="39"/>
      <c r="N18" s="38"/>
      <c r="O18" s="30"/>
      <c r="U18" s="30"/>
      <c r="V18" s="39"/>
    </row>
    <row r="19" spans="2:22" ht="13.5">
      <c r="B19" s="38"/>
      <c r="C19" s="30"/>
      <c r="D19" s="30"/>
      <c r="E19" s="30"/>
      <c r="F19" s="30"/>
      <c r="G19" s="30"/>
      <c r="H19" s="10"/>
      <c r="J19" s="48"/>
      <c r="N19" s="38"/>
      <c r="O19" s="30"/>
      <c r="P19" s="10"/>
      <c r="Q19" s="30"/>
      <c r="R19" s="49"/>
      <c r="S19" s="30"/>
      <c r="T19" s="30"/>
      <c r="U19" s="49" t="s">
        <v>580</v>
      </c>
      <c r="V19" s="39"/>
    </row>
    <row r="20" spans="2:22" ht="14.25" thickBot="1">
      <c r="B20" s="50"/>
      <c r="C20" s="51"/>
      <c r="D20" s="51"/>
      <c r="E20" s="51"/>
      <c r="F20" s="51"/>
      <c r="G20" s="51"/>
      <c r="H20" s="51"/>
      <c r="I20" s="51"/>
      <c r="J20" s="52"/>
      <c r="N20" s="50"/>
      <c r="O20" s="51"/>
      <c r="P20" s="51"/>
      <c r="Q20" s="51"/>
      <c r="R20" s="51"/>
      <c r="S20" s="51"/>
      <c r="T20" s="51"/>
      <c r="U20" s="51"/>
      <c r="V20" s="52"/>
    </row>
    <row r="22" ht="13.5">
      <c r="J22" s="3"/>
    </row>
    <row r="24" ht="14.25" thickBot="1">
      <c r="M24" s="3"/>
    </row>
    <row r="25" spans="2:22" ht="17.25">
      <c r="B25" s="34"/>
      <c r="C25" s="35" t="s">
        <v>592</v>
      </c>
      <c r="D25" s="36"/>
      <c r="E25" s="36"/>
      <c r="F25" s="36"/>
      <c r="G25" s="36"/>
      <c r="H25" s="36"/>
      <c r="I25" s="36"/>
      <c r="J25" s="37"/>
      <c r="M25" s="3"/>
      <c r="N25" s="34"/>
      <c r="O25" s="35"/>
      <c r="P25" s="36"/>
      <c r="Q25" s="36"/>
      <c r="R25" s="36"/>
      <c r="S25" s="36"/>
      <c r="T25" s="36"/>
      <c r="U25" s="36"/>
      <c r="V25" s="37"/>
    </row>
    <row r="26" spans="2:22" ht="13.5">
      <c r="B26" s="38"/>
      <c r="C26" s="30"/>
      <c r="D26" s="3" t="s">
        <v>965</v>
      </c>
      <c r="E26" s="30"/>
      <c r="F26" s="30"/>
      <c r="G26" s="30"/>
      <c r="H26" s="30"/>
      <c r="I26" s="30"/>
      <c r="J26" s="39"/>
      <c r="N26" s="38"/>
      <c r="O26" s="14" t="s">
        <v>962</v>
      </c>
      <c r="U26" s="30"/>
      <c r="V26" s="39"/>
    </row>
    <row r="27" spans="2:22" ht="13.5">
      <c r="B27" s="38"/>
      <c r="C27" s="14" t="s">
        <v>962</v>
      </c>
      <c r="I27" s="30"/>
      <c r="J27" s="39"/>
      <c r="N27" s="38"/>
      <c r="O27" s="40"/>
      <c r="P27" s="41" t="s">
        <v>577</v>
      </c>
      <c r="Q27" s="41" t="s">
        <v>297</v>
      </c>
      <c r="R27" s="41" t="s">
        <v>347</v>
      </c>
      <c r="S27" s="41" t="s">
        <v>576</v>
      </c>
      <c r="T27" s="41" t="s">
        <v>579</v>
      </c>
      <c r="U27" s="30"/>
      <c r="V27" s="39"/>
    </row>
    <row r="28" spans="2:22" ht="13.5">
      <c r="B28" s="38"/>
      <c r="C28" s="40"/>
      <c r="D28" s="41" t="s">
        <v>577</v>
      </c>
      <c r="E28" s="41" t="s">
        <v>297</v>
      </c>
      <c r="F28" s="41" t="s">
        <v>347</v>
      </c>
      <c r="G28" s="41" t="s">
        <v>576</v>
      </c>
      <c r="H28" s="41" t="s">
        <v>579</v>
      </c>
      <c r="I28" s="30"/>
      <c r="J28" s="39"/>
      <c r="N28" s="38"/>
      <c r="O28" s="30"/>
      <c r="P28" s="42" t="s">
        <v>26</v>
      </c>
      <c r="Q28" s="42" t="s">
        <v>25</v>
      </c>
      <c r="R28" s="43">
        <v>120000</v>
      </c>
      <c r="S28" s="42">
        <v>2</v>
      </c>
      <c r="T28" s="42"/>
      <c r="U28" s="30"/>
      <c r="V28" s="39"/>
    </row>
    <row r="29" spans="2:22" ht="13.5">
      <c r="B29" s="38"/>
      <c r="C29" s="30"/>
      <c r="D29" s="42" t="s">
        <v>26</v>
      </c>
      <c r="E29" s="42" t="s">
        <v>25</v>
      </c>
      <c r="F29" s="43">
        <v>120000</v>
      </c>
      <c r="G29" s="42">
        <v>2</v>
      </c>
      <c r="H29" s="42"/>
      <c r="I29" s="30"/>
      <c r="J29" s="39"/>
      <c r="N29" s="38"/>
      <c r="O29" s="30"/>
      <c r="P29" s="42" t="s">
        <v>27</v>
      </c>
      <c r="Q29" s="42" t="s">
        <v>28</v>
      </c>
      <c r="R29" s="43">
        <v>150000</v>
      </c>
      <c r="S29" s="42">
        <v>3</v>
      </c>
      <c r="T29" s="42">
        <v>1</v>
      </c>
      <c r="U29" s="30"/>
      <c r="V29" s="39"/>
    </row>
    <row r="30" spans="2:22" ht="13.5">
      <c r="B30" s="38"/>
      <c r="C30" s="30"/>
      <c r="D30" s="42" t="s">
        <v>27</v>
      </c>
      <c r="E30" s="42" t="s">
        <v>28</v>
      </c>
      <c r="F30" s="43">
        <v>150000</v>
      </c>
      <c r="G30" s="42">
        <v>3</v>
      </c>
      <c r="H30" s="42">
        <v>1</v>
      </c>
      <c r="I30" s="30"/>
      <c r="J30" s="39"/>
      <c r="N30" s="38"/>
      <c r="O30" s="30"/>
      <c r="P30" s="42" t="s">
        <v>29</v>
      </c>
      <c r="Q30" s="42" t="s">
        <v>578</v>
      </c>
      <c r="R30" s="43">
        <v>170000</v>
      </c>
      <c r="S30" s="42">
        <v>5</v>
      </c>
      <c r="T30" s="42"/>
      <c r="U30" s="30"/>
      <c r="V30" s="39"/>
    </row>
    <row r="31" spans="2:22" ht="13.5">
      <c r="B31" s="38"/>
      <c r="C31" s="30"/>
      <c r="D31" s="42" t="s">
        <v>30</v>
      </c>
      <c r="E31" s="42" t="s">
        <v>578</v>
      </c>
      <c r="F31" s="43">
        <v>170000</v>
      </c>
      <c r="G31" s="42">
        <v>5</v>
      </c>
      <c r="H31" s="42"/>
      <c r="I31" s="30"/>
      <c r="J31" s="39"/>
      <c r="N31" s="38"/>
      <c r="O31" s="30"/>
      <c r="P31" s="42" t="s">
        <v>31</v>
      </c>
      <c r="Q31" s="42" t="s">
        <v>23</v>
      </c>
      <c r="R31" s="43">
        <v>98000</v>
      </c>
      <c r="S31" s="42">
        <v>1</v>
      </c>
      <c r="T31" s="42">
        <v>1</v>
      </c>
      <c r="U31" s="30"/>
      <c r="V31" s="39"/>
    </row>
    <row r="32" spans="2:22" ht="13.5">
      <c r="B32" s="38"/>
      <c r="C32" s="30"/>
      <c r="D32" s="42" t="s">
        <v>31</v>
      </c>
      <c r="E32" s="42" t="s">
        <v>23</v>
      </c>
      <c r="F32" s="43">
        <v>98000</v>
      </c>
      <c r="G32" s="42">
        <v>1</v>
      </c>
      <c r="H32" s="42">
        <v>1</v>
      </c>
      <c r="I32" s="30"/>
      <c r="J32" s="39"/>
      <c r="N32" s="38"/>
      <c r="O32" s="30"/>
      <c r="P32" s="42" t="s">
        <v>20</v>
      </c>
      <c r="Q32" s="42" t="s">
        <v>21</v>
      </c>
      <c r="R32" s="43">
        <v>185000</v>
      </c>
      <c r="S32" s="42">
        <v>3</v>
      </c>
      <c r="T32" s="42"/>
      <c r="U32" s="30"/>
      <c r="V32" s="39"/>
    </row>
    <row r="33" spans="2:22" ht="13.5">
      <c r="B33" s="38"/>
      <c r="C33" s="30"/>
      <c r="D33" s="42" t="s">
        <v>20</v>
      </c>
      <c r="E33" s="42" t="s">
        <v>21</v>
      </c>
      <c r="F33" s="43">
        <v>185000</v>
      </c>
      <c r="G33" s="42">
        <v>3</v>
      </c>
      <c r="H33" s="42"/>
      <c r="I33" s="30"/>
      <c r="J33" s="39"/>
      <c r="N33" s="38"/>
      <c r="O33" s="30"/>
      <c r="P33" s="42" t="s">
        <v>22</v>
      </c>
      <c r="Q33" s="42" t="s">
        <v>23</v>
      </c>
      <c r="R33" s="43">
        <v>79000</v>
      </c>
      <c r="S33" s="42">
        <v>5</v>
      </c>
      <c r="T33" s="42"/>
      <c r="U33" s="30"/>
      <c r="V33" s="39"/>
    </row>
    <row r="34" spans="2:22" ht="13.5">
      <c r="B34" s="38"/>
      <c r="C34" s="30"/>
      <c r="D34" s="42" t="s">
        <v>22</v>
      </c>
      <c r="E34" s="42" t="s">
        <v>23</v>
      </c>
      <c r="F34" s="43">
        <v>79000</v>
      </c>
      <c r="G34" s="42">
        <v>5</v>
      </c>
      <c r="H34" s="42"/>
      <c r="I34" s="30"/>
      <c r="J34" s="39"/>
      <c r="N34" s="38"/>
      <c r="O34" s="30"/>
      <c r="P34" s="42" t="s">
        <v>581</v>
      </c>
      <c r="Q34" s="42" t="s">
        <v>21</v>
      </c>
      <c r="R34" s="43">
        <v>148000</v>
      </c>
      <c r="S34" s="42">
        <v>1</v>
      </c>
      <c r="T34" s="42">
        <v>1</v>
      </c>
      <c r="U34" s="30"/>
      <c r="V34" s="39"/>
    </row>
    <row r="35" spans="2:22" ht="13.5">
      <c r="B35" s="38"/>
      <c r="C35" s="30"/>
      <c r="D35" s="42" t="s">
        <v>581</v>
      </c>
      <c r="E35" s="42" t="s">
        <v>21</v>
      </c>
      <c r="F35" s="43">
        <v>148000</v>
      </c>
      <c r="G35" s="42">
        <v>1</v>
      </c>
      <c r="H35" s="42">
        <v>1</v>
      </c>
      <c r="I35" s="30"/>
      <c r="J35" s="39"/>
      <c r="N35" s="38"/>
      <c r="O35" s="30"/>
      <c r="P35" s="30"/>
      <c r="Q35" s="30"/>
      <c r="R35" s="30"/>
      <c r="S35" s="30"/>
      <c r="T35" s="30"/>
      <c r="U35" s="30"/>
      <c r="V35" s="39"/>
    </row>
    <row r="36" spans="2:22" ht="13.5">
      <c r="B36" s="38"/>
      <c r="C36" s="212" t="s">
        <v>963</v>
      </c>
      <c r="D36" s="30"/>
      <c r="E36" s="30"/>
      <c r="F36" s="30"/>
      <c r="G36" s="30"/>
      <c r="H36" s="30"/>
      <c r="I36" s="30"/>
      <c r="J36" s="39"/>
      <c r="N36" s="38"/>
      <c r="O36" s="212" t="s">
        <v>963</v>
      </c>
      <c r="P36" s="30"/>
      <c r="Q36" s="30"/>
      <c r="R36" s="30"/>
      <c r="S36" s="30"/>
      <c r="T36" s="30"/>
      <c r="U36" s="30"/>
      <c r="V36" s="39"/>
    </row>
    <row r="37" spans="2:22" ht="13.5">
      <c r="B37" s="38"/>
      <c r="C37" s="30"/>
      <c r="D37" s="44" t="s">
        <v>577</v>
      </c>
      <c r="E37" s="44" t="s">
        <v>297</v>
      </c>
      <c r="F37" s="44" t="s">
        <v>347</v>
      </c>
      <c r="G37" s="44" t="s">
        <v>576</v>
      </c>
      <c r="H37" s="44" t="s">
        <v>579</v>
      </c>
      <c r="I37" s="30"/>
      <c r="J37" s="39"/>
      <c r="N37" s="38"/>
      <c r="O37" s="30"/>
      <c r="P37" s="44" t="s">
        <v>577</v>
      </c>
      <c r="Q37" s="45" t="s">
        <v>297</v>
      </c>
      <c r="R37" s="44" t="s">
        <v>347</v>
      </c>
      <c r="S37" s="44" t="s">
        <v>576</v>
      </c>
      <c r="T37" s="44" t="s">
        <v>579</v>
      </c>
      <c r="U37" s="30"/>
      <c r="V37" s="39"/>
    </row>
    <row r="38" spans="2:22" ht="13.5">
      <c r="B38" s="38"/>
      <c r="C38" s="30"/>
      <c r="D38" s="197"/>
      <c r="E38" s="197" t="s">
        <v>24</v>
      </c>
      <c r="F38" s="197"/>
      <c r="G38" s="197"/>
      <c r="H38" s="197"/>
      <c r="I38" s="30"/>
      <c r="J38" s="39"/>
      <c r="N38" s="38"/>
      <c r="O38" s="30"/>
      <c r="P38" s="46"/>
      <c r="Q38" s="46" t="s">
        <v>25</v>
      </c>
      <c r="R38" s="46"/>
      <c r="S38" s="46"/>
      <c r="T38" s="46"/>
      <c r="U38" s="30"/>
      <c r="V38" s="39"/>
    </row>
    <row r="39" spans="2:22" ht="13.5">
      <c r="B39" s="38"/>
      <c r="I39" s="30"/>
      <c r="J39" s="39"/>
      <c r="N39" s="38"/>
      <c r="O39" s="30"/>
      <c r="U39" s="30"/>
      <c r="V39" s="39"/>
    </row>
    <row r="40" spans="2:22" ht="13.5">
      <c r="B40" s="38"/>
      <c r="C40" s="30"/>
      <c r="D40" s="30" t="s">
        <v>244</v>
      </c>
      <c r="E40" s="30"/>
      <c r="F40" s="30"/>
      <c r="G40" s="30"/>
      <c r="H40" s="30"/>
      <c r="I40" s="30"/>
      <c r="J40" s="39"/>
      <c r="N40" s="38"/>
      <c r="O40" s="30"/>
      <c r="P40" s="30" t="s">
        <v>584</v>
      </c>
      <c r="Q40" s="30"/>
      <c r="R40" s="30"/>
      <c r="S40" s="30"/>
      <c r="T40" s="30"/>
      <c r="U40" s="30"/>
      <c r="V40" s="39"/>
    </row>
    <row r="41" spans="2:22" ht="13.5">
      <c r="B41" s="38"/>
      <c r="C41" s="30"/>
      <c r="E41" s="30"/>
      <c r="F41" s="30"/>
      <c r="G41" s="53">
        <f>DAVERAGE(D28:H35,4,D37:H38)</f>
        <v>2</v>
      </c>
      <c r="H41" s="30"/>
      <c r="I41" s="30"/>
      <c r="J41" s="39"/>
      <c r="N41" s="38"/>
      <c r="Q41" s="30"/>
      <c r="R41" s="30"/>
      <c r="S41" s="30"/>
      <c r="T41" s="30"/>
      <c r="U41" s="30"/>
      <c r="V41" s="39"/>
    </row>
    <row r="42" spans="2:22" ht="13.5">
      <c r="B42" s="38"/>
      <c r="C42" s="30"/>
      <c r="D42" s="30"/>
      <c r="E42" s="30"/>
      <c r="F42" s="30"/>
      <c r="G42" s="30"/>
      <c r="H42" s="10"/>
      <c r="I42" s="30"/>
      <c r="J42" s="48"/>
      <c r="N42" s="38"/>
      <c r="O42" s="30"/>
      <c r="P42" s="30"/>
      <c r="Q42" s="30"/>
      <c r="R42" s="30"/>
      <c r="S42" s="30"/>
      <c r="T42" s="49" t="s">
        <v>587</v>
      </c>
      <c r="U42" s="49" t="s">
        <v>580</v>
      </c>
      <c r="V42" s="39"/>
    </row>
    <row r="43" spans="2:22" ht="14.25" thickBot="1">
      <c r="B43" s="50"/>
      <c r="C43" s="51"/>
      <c r="D43" s="51"/>
      <c r="E43" s="51"/>
      <c r="F43" s="51"/>
      <c r="G43" s="51"/>
      <c r="H43" s="51"/>
      <c r="I43" s="51"/>
      <c r="J43" s="52"/>
      <c r="N43" s="50"/>
      <c r="O43" s="51"/>
      <c r="P43" s="51"/>
      <c r="Q43" s="51"/>
      <c r="R43" s="51"/>
      <c r="S43" s="51"/>
      <c r="T43" s="51"/>
      <c r="U43" s="51"/>
      <c r="V43" s="52"/>
    </row>
    <row r="47" ht="14.25" thickBot="1"/>
    <row r="48" spans="2:22" ht="17.25">
      <c r="B48" s="34"/>
      <c r="C48" s="35" t="s">
        <v>593</v>
      </c>
      <c r="D48" s="36"/>
      <c r="E48" s="36"/>
      <c r="F48" s="36"/>
      <c r="G48" s="36"/>
      <c r="H48" s="36"/>
      <c r="I48" s="36"/>
      <c r="J48" s="37"/>
      <c r="N48" s="34"/>
      <c r="O48" s="35"/>
      <c r="P48" s="36"/>
      <c r="Q48" s="36"/>
      <c r="R48" s="36"/>
      <c r="S48" s="36"/>
      <c r="T48" s="36"/>
      <c r="U48" s="36"/>
      <c r="V48" s="37"/>
    </row>
    <row r="49" spans="2:22" ht="13.5">
      <c r="B49" s="38"/>
      <c r="C49" s="30"/>
      <c r="D49" s="3" t="s">
        <v>966</v>
      </c>
      <c r="E49" s="30"/>
      <c r="F49" s="30"/>
      <c r="G49" s="30"/>
      <c r="H49" s="30"/>
      <c r="I49" s="30"/>
      <c r="J49" s="39"/>
      <c r="N49" s="38"/>
      <c r="V49" s="39"/>
    </row>
    <row r="50" spans="2:22" ht="13.5">
      <c r="B50" s="38"/>
      <c r="C50" s="14" t="s">
        <v>962</v>
      </c>
      <c r="I50" s="30"/>
      <c r="J50" s="39"/>
      <c r="N50" s="38"/>
      <c r="O50" s="212" t="s">
        <v>963</v>
      </c>
      <c r="P50" s="30"/>
      <c r="Q50" s="30"/>
      <c r="R50" s="30"/>
      <c r="S50" s="30"/>
      <c r="T50" s="30"/>
      <c r="U50" s="30"/>
      <c r="V50" s="39"/>
    </row>
    <row r="51" spans="2:22" ht="13.5">
      <c r="B51" s="38"/>
      <c r="C51" s="40"/>
      <c r="D51" s="41" t="s">
        <v>577</v>
      </c>
      <c r="E51" s="41" t="s">
        <v>297</v>
      </c>
      <c r="F51" s="41" t="s">
        <v>347</v>
      </c>
      <c r="G51" s="41" t="s">
        <v>576</v>
      </c>
      <c r="H51" s="41" t="s">
        <v>579</v>
      </c>
      <c r="I51" s="30"/>
      <c r="J51" s="39"/>
      <c r="N51" s="38"/>
      <c r="O51" s="30"/>
      <c r="P51" s="44" t="s">
        <v>577</v>
      </c>
      <c r="Q51" s="45" t="s">
        <v>297</v>
      </c>
      <c r="R51" s="44" t="s">
        <v>347</v>
      </c>
      <c r="S51" s="44" t="s">
        <v>576</v>
      </c>
      <c r="T51" s="45" t="s">
        <v>579</v>
      </c>
      <c r="U51" s="30"/>
      <c r="V51" s="39"/>
    </row>
    <row r="52" spans="2:22" ht="13.5">
      <c r="B52" s="38"/>
      <c r="C52" s="30"/>
      <c r="D52" s="42" t="s">
        <v>26</v>
      </c>
      <c r="E52" s="42" t="s">
        <v>25</v>
      </c>
      <c r="F52" s="43">
        <v>120000</v>
      </c>
      <c r="G52" s="42">
        <v>2</v>
      </c>
      <c r="H52" s="42"/>
      <c r="I52" s="30"/>
      <c r="J52" s="39"/>
      <c r="N52" s="38"/>
      <c r="O52" s="30"/>
      <c r="P52" s="46"/>
      <c r="Q52" s="46" t="s">
        <v>25</v>
      </c>
      <c r="R52" s="46"/>
      <c r="S52" s="46"/>
      <c r="T52" s="46" t="s">
        <v>32</v>
      </c>
      <c r="U52" s="30"/>
      <c r="V52" s="39"/>
    </row>
    <row r="53" spans="2:22" ht="13.5">
      <c r="B53" s="38"/>
      <c r="C53" s="30"/>
      <c r="D53" s="42" t="s">
        <v>27</v>
      </c>
      <c r="E53" s="42" t="s">
        <v>28</v>
      </c>
      <c r="F53" s="43">
        <v>150000</v>
      </c>
      <c r="G53" s="42">
        <v>3</v>
      </c>
      <c r="H53" s="42">
        <v>1</v>
      </c>
      <c r="I53" s="30"/>
      <c r="J53" s="39"/>
      <c r="N53" s="38"/>
      <c r="O53" s="30"/>
      <c r="P53" s="46"/>
      <c r="Q53" s="46" t="s">
        <v>28</v>
      </c>
      <c r="R53" s="46"/>
      <c r="S53" s="46"/>
      <c r="T53" s="46"/>
      <c r="U53" s="30"/>
      <c r="V53" s="39"/>
    </row>
    <row r="54" spans="2:22" ht="13.5">
      <c r="B54" s="38"/>
      <c r="C54" s="30"/>
      <c r="D54" s="42" t="s">
        <v>29</v>
      </c>
      <c r="E54" s="42" t="s">
        <v>578</v>
      </c>
      <c r="F54" s="43">
        <v>170000</v>
      </c>
      <c r="G54" s="42">
        <v>5</v>
      </c>
      <c r="H54" s="42"/>
      <c r="I54" s="30"/>
      <c r="J54" s="39"/>
      <c r="N54" s="38"/>
      <c r="O54" s="30"/>
      <c r="P54" s="30"/>
      <c r="Q54" s="30"/>
      <c r="R54" s="30"/>
      <c r="S54" s="30"/>
      <c r="T54" s="30"/>
      <c r="U54" s="30"/>
      <c r="V54" s="39"/>
    </row>
    <row r="55" spans="2:22" ht="13.5">
      <c r="B55" s="38"/>
      <c r="C55" s="30"/>
      <c r="D55" s="42" t="s">
        <v>31</v>
      </c>
      <c r="E55" s="42" t="s">
        <v>23</v>
      </c>
      <c r="F55" s="43">
        <v>98000</v>
      </c>
      <c r="G55" s="42">
        <v>1</v>
      </c>
      <c r="H55" s="42">
        <v>1</v>
      </c>
      <c r="I55" s="30"/>
      <c r="J55" s="39"/>
      <c r="N55" s="38"/>
      <c r="P55" s="30" t="s">
        <v>583</v>
      </c>
      <c r="Q55" s="30"/>
      <c r="R55" s="30"/>
      <c r="S55" s="30"/>
      <c r="T55" s="30"/>
      <c r="U55" s="30"/>
      <c r="V55" s="39"/>
    </row>
    <row r="56" spans="2:22" ht="13.5">
      <c r="B56" s="38"/>
      <c r="C56" s="30"/>
      <c r="D56" s="42" t="s">
        <v>33</v>
      </c>
      <c r="E56" s="42" t="s">
        <v>34</v>
      </c>
      <c r="F56" s="43">
        <v>185000</v>
      </c>
      <c r="G56" s="42">
        <v>3</v>
      </c>
      <c r="H56" s="42"/>
      <c r="I56" s="30"/>
      <c r="J56" s="39"/>
      <c r="N56" s="38"/>
      <c r="P56" s="4" t="s">
        <v>585</v>
      </c>
      <c r="U56" s="30"/>
      <c r="V56" s="39"/>
    </row>
    <row r="57" spans="2:22" ht="13.5">
      <c r="B57" s="38"/>
      <c r="C57" s="30"/>
      <c r="D57" s="42" t="s">
        <v>35</v>
      </c>
      <c r="E57" s="42" t="s">
        <v>19</v>
      </c>
      <c r="F57" s="43">
        <v>79000</v>
      </c>
      <c r="G57" s="42">
        <v>5</v>
      </c>
      <c r="H57" s="42"/>
      <c r="I57" s="30"/>
      <c r="J57" s="39"/>
      <c r="N57" s="38"/>
      <c r="U57" s="30"/>
      <c r="V57" s="39"/>
    </row>
    <row r="58" spans="2:22" ht="13.5">
      <c r="B58" s="38"/>
      <c r="C58" s="30"/>
      <c r="D58" s="42" t="s">
        <v>581</v>
      </c>
      <c r="E58" s="42" t="s">
        <v>36</v>
      </c>
      <c r="F58" s="43">
        <v>148000</v>
      </c>
      <c r="G58" s="42">
        <v>1</v>
      </c>
      <c r="H58" s="42">
        <v>1</v>
      </c>
      <c r="I58" s="30"/>
      <c r="J58" s="39"/>
      <c r="N58" s="38"/>
      <c r="O58" s="212" t="s">
        <v>963</v>
      </c>
      <c r="P58" s="30"/>
      <c r="Q58" s="30"/>
      <c r="R58" s="30"/>
      <c r="S58" s="30"/>
      <c r="T58" s="30"/>
      <c r="U58" s="30"/>
      <c r="V58" s="39"/>
    </row>
    <row r="59" spans="2:22" ht="13.5">
      <c r="B59" s="38"/>
      <c r="C59" s="212" t="s">
        <v>963</v>
      </c>
      <c r="D59" s="30"/>
      <c r="E59" s="30"/>
      <c r="F59" s="30"/>
      <c r="G59" s="30"/>
      <c r="H59" s="30"/>
      <c r="I59" s="30"/>
      <c r="J59" s="39"/>
      <c r="N59" s="38"/>
      <c r="O59" s="30"/>
      <c r="P59" s="44" t="s">
        <v>577</v>
      </c>
      <c r="Q59" s="45" t="s">
        <v>347</v>
      </c>
      <c r="R59" s="45" t="s">
        <v>347</v>
      </c>
      <c r="S59" s="44" t="s">
        <v>576</v>
      </c>
      <c r="T59" s="44" t="s">
        <v>579</v>
      </c>
      <c r="U59" s="30"/>
      <c r="V59" s="39"/>
    </row>
    <row r="60" spans="2:22" ht="13.5">
      <c r="B60" s="38"/>
      <c r="C60" s="30"/>
      <c r="D60" s="44" t="s">
        <v>577</v>
      </c>
      <c r="E60" s="44" t="s">
        <v>297</v>
      </c>
      <c r="F60" s="44" t="s">
        <v>347</v>
      </c>
      <c r="G60" s="44" t="s">
        <v>576</v>
      </c>
      <c r="H60" s="44" t="s">
        <v>579</v>
      </c>
      <c r="I60" s="30"/>
      <c r="J60" s="39"/>
      <c r="N60" s="38"/>
      <c r="O60" s="30"/>
      <c r="P60" s="46"/>
      <c r="Q60" s="46" t="s">
        <v>37</v>
      </c>
      <c r="R60" s="46" t="s">
        <v>38</v>
      </c>
      <c r="S60" s="46"/>
      <c r="T60" s="46"/>
      <c r="U60" s="30"/>
      <c r="V60" s="39"/>
    </row>
    <row r="61" spans="2:22" ht="13.5">
      <c r="B61" s="38"/>
      <c r="C61" s="30"/>
      <c r="D61" s="197"/>
      <c r="E61" s="197" t="s">
        <v>957</v>
      </c>
      <c r="F61" s="197"/>
      <c r="G61" s="197"/>
      <c r="H61" s="197" t="s">
        <v>32</v>
      </c>
      <c r="I61" s="30"/>
      <c r="J61" s="39"/>
      <c r="N61" s="38"/>
      <c r="O61" s="30"/>
      <c r="U61" s="30"/>
      <c r="V61" s="39"/>
    </row>
    <row r="62" spans="2:22" ht="13.5">
      <c r="B62" s="38"/>
      <c r="I62" s="30"/>
      <c r="J62" s="39"/>
      <c r="N62" s="38"/>
      <c r="O62" s="30"/>
      <c r="P62" s="30" t="s">
        <v>582</v>
      </c>
      <c r="Q62" s="30"/>
      <c r="R62" s="30"/>
      <c r="S62" s="30"/>
      <c r="T62" s="30"/>
      <c r="U62" s="30"/>
      <c r="V62" s="39"/>
    </row>
    <row r="63" spans="2:22" ht="13.5">
      <c r="B63" s="38"/>
      <c r="D63" s="30" t="s">
        <v>594</v>
      </c>
      <c r="I63" s="30"/>
      <c r="J63" s="39"/>
      <c r="N63" s="38"/>
      <c r="P63" s="4" t="s">
        <v>586</v>
      </c>
      <c r="U63" s="30"/>
      <c r="V63" s="39"/>
    </row>
    <row r="64" spans="2:22" ht="13.5">
      <c r="B64" s="38"/>
      <c r="C64" s="30"/>
      <c r="E64" s="30"/>
      <c r="F64" s="30"/>
      <c r="G64" s="53">
        <f>DCOUNT(D51:H58,4,D60:H61)</f>
        <v>1</v>
      </c>
      <c r="H64" s="30"/>
      <c r="I64" s="30"/>
      <c r="J64" s="39"/>
      <c r="N64" s="38"/>
      <c r="P64" s="4" t="s">
        <v>591</v>
      </c>
      <c r="U64" s="30"/>
      <c r="V64" s="39"/>
    </row>
    <row r="65" spans="2:22" ht="13.5">
      <c r="B65" s="38"/>
      <c r="C65" s="30"/>
      <c r="D65" s="30"/>
      <c r="E65" s="30"/>
      <c r="F65" s="30"/>
      <c r="G65" s="30"/>
      <c r="H65" s="10"/>
      <c r="I65" s="30"/>
      <c r="J65" s="48"/>
      <c r="N65" s="38"/>
      <c r="T65" s="10" t="s">
        <v>587</v>
      </c>
      <c r="U65" s="30"/>
      <c r="V65" s="39"/>
    </row>
    <row r="66" spans="2:22" ht="14.25" thickBot="1">
      <c r="B66" s="50"/>
      <c r="C66" s="51"/>
      <c r="D66" s="51"/>
      <c r="E66" s="51"/>
      <c r="F66" s="51"/>
      <c r="G66" s="51"/>
      <c r="H66" s="51"/>
      <c r="I66" s="51"/>
      <c r="J66" s="52"/>
      <c r="N66" s="50"/>
      <c r="O66" s="51"/>
      <c r="P66" s="51"/>
      <c r="Q66" s="51"/>
      <c r="R66" s="51"/>
      <c r="S66" s="51"/>
      <c r="T66" s="51"/>
      <c r="U66" s="51"/>
      <c r="V66" s="52"/>
    </row>
    <row r="70" ht="14.25" thickBot="1"/>
    <row r="71" spans="2:10" ht="17.25">
      <c r="B71" s="34"/>
      <c r="C71" s="35" t="s">
        <v>595</v>
      </c>
      <c r="D71" s="36"/>
      <c r="E71" s="36"/>
      <c r="F71" s="36"/>
      <c r="G71" s="36"/>
      <c r="H71" s="36"/>
      <c r="I71" s="36"/>
      <c r="J71" s="37"/>
    </row>
    <row r="72" spans="2:10" ht="13.5">
      <c r="B72" s="38"/>
      <c r="C72" s="40"/>
      <c r="D72" s="3" t="s">
        <v>967</v>
      </c>
      <c r="E72" s="30"/>
      <c r="F72" s="30"/>
      <c r="G72" s="30"/>
      <c r="H72" s="30"/>
      <c r="I72" s="30"/>
      <c r="J72" s="39"/>
    </row>
    <row r="73" spans="2:10" ht="13.5">
      <c r="B73" s="38"/>
      <c r="C73" s="14" t="s">
        <v>962</v>
      </c>
      <c r="I73" s="30"/>
      <c r="J73" s="39"/>
    </row>
    <row r="74" spans="2:10" ht="13.5">
      <c r="B74" s="38"/>
      <c r="C74" s="40"/>
      <c r="D74" s="41" t="s">
        <v>577</v>
      </c>
      <c r="E74" s="41" t="s">
        <v>297</v>
      </c>
      <c r="F74" s="41" t="s">
        <v>347</v>
      </c>
      <c r="G74" s="41" t="s">
        <v>576</v>
      </c>
      <c r="H74" s="41" t="s">
        <v>579</v>
      </c>
      <c r="I74" s="30"/>
      <c r="J74" s="39"/>
    </row>
    <row r="75" spans="2:10" ht="13.5">
      <c r="B75" s="38"/>
      <c r="C75" s="30"/>
      <c r="D75" s="42" t="s">
        <v>26</v>
      </c>
      <c r="E75" s="42" t="s">
        <v>25</v>
      </c>
      <c r="F75" s="43">
        <v>120000</v>
      </c>
      <c r="G75" s="42">
        <v>2</v>
      </c>
      <c r="H75" s="42"/>
      <c r="I75" s="30"/>
      <c r="J75" s="39"/>
    </row>
    <row r="76" spans="2:10" ht="13.5">
      <c r="B76" s="38"/>
      <c r="C76" s="30"/>
      <c r="D76" s="42" t="s">
        <v>27</v>
      </c>
      <c r="E76" s="42" t="s">
        <v>28</v>
      </c>
      <c r="F76" s="43">
        <v>150000</v>
      </c>
      <c r="G76" s="42">
        <v>3</v>
      </c>
      <c r="H76" s="42">
        <v>1</v>
      </c>
      <c r="I76" s="30"/>
      <c r="J76" s="39"/>
    </row>
    <row r="77" spans="2:10" ht="13.5">
      <c r="B77" s="38"/>
      <c r="C77" s="30"/>
      <c r="D77" s="42" t="s">
        <v>29</v>
      </c>
      <c r="E77" s="42" t="s">
        <v>578</v>
      </c>
      <c r="F77" s="43">
        <v>170000</v>
      </c>
      <c r="G77" s="42">
        <v>5</v>
      </c>
      <c r="H77" s="42"/>
      <c r="I77" s="30"/>
      <c r="J77" s="39"/>
    </row>
    <row r="78" spans="2:10" ht="13.5">
      <c r="B78" s="38"/>
      <c r="C78" s="30"/>
      <c r="D78" s="42" t="s">
        <v>31</v>
      </c>
      <c r="E78" s="42" t="s">
        <v>23</v>
      </c>
      <c r="F78" s="43">
        <v>98000</v>
      </c>
      <c r="G78" s="42">
        <v>1</v>
      </c>
      <c r="H78" s="42">
        <v>1</v>
      </c>
      <c r="I78" s="30"/>
      <c r="J78" s="39"/>
    </row>
    <row r="79" spans="2:10" ht="13.5">
      <c r="B79" s="38"/>
      <c r="C79" s="30"/>
      <c r="D79" s="42" t="s">
        <v>20</v>
      </c>
      <c r="E79" s="42" t="s">
        <v>21</v>
      </c>
      <c r="F79" s="43">
        <v>185000</v>
      </c>
      <c r="G79" s="42">
        <v>3</v>
      </c>
      <c r="H79" s="42"/>
      <c r="I79" s="30"/>
      <c r="J79" s="39"/>
    </row>
    <row r="80" spans="2:10" ht="13.5">
      <c r="B80" s="38"/>
      <c r="C80" s="30"/>
      <c r="D80" s="42" t="s">
        <v>22</v>
      </c>
      <c r="E80" s="42" t="s">
        <v>23</v>
      </c>
      <c r="F80" s="43">
        <v>79000</v>
      </c>
      <c r="G80" s="42">
        <v>5</v>
      </c>
      <c r="H80" s="42"/>
      <c r="I80" s="30"/>
      <c r="J80" s="39"/>
    </row>
    <row r="81" spans="2:10" ht="13.5">
      <c r="B81" s="38"/>
      <c r="C81" s="30"/>
      <c r="D81" s="42" t="s">
        <v>581</v>
      </c>
      <c r="E81" s="42" t="s">
        <v>21</v>
      </c>
      <c r="F81" s="43">
        <v>148000</v>
      </c>
      <c r="G81" s="42">
        <v>1</v>
      </c>
      <c r="H81" s="42">
        <v>1</v>
      </c>
      <c r="I81" s="30"/>
      <c r="J81" s="39"/>
    </row>
    <row r="82" spans="2:10" ht="13.5">
      <c r="B82" s="38"/>
      <c r="C82" s="212" t="s">
        <v>963</v>
      </c>
      <c r="D82" s="30"/>
      <c r="E82" s="30"/>
      <c r="F82" s="30"/>
      <c r="G82" s="30"/>
      <c r="H82" s="30"/>
      <c r="I82" s="30"/>
      <c r="J82" s="39"/>
    </row>
    <row r="83" spans="2:10" ht="13.5">
      <c r="B83" s="38"/>
      <c r="C83" s="30"/>
      <c r="D83" s="44" t="s">
        <v>577</v>
      </c>
      <c r="E83" s="44" t="s">
        <v>297</v>
      </c>
      <c r="F83" s="44" t="s">
        <v>347</v>
      </c>
      <c r="G83" s="44" t="s">
        <v>576</v>
      </c>
      <c r="H83" s="44" t="s">
        <v>579</v>
      </c>
      <c r="I83" s="30"/>
      <c r="J83" s="39"/>
    </row>
    <row r="84" spans="2:10" ht="13.5">
      <c r="B84" s="38"/>
      <c r="C84" s="30"/>
      <c r="D84" s="197"/>
      <c r="E84" s="197"/>
      <c r="F84" s="197"/>
      <c r="G84" s="197" t="s">
        <v>39</v>
      </c>
      <c r="H84" s="197"/>
      <c r="I84" s="30"/>
      <c r="J84" s="39"/>
    </row>
    <row r="85" spans="2:10" ht="13.5">
      <c r="B85" s="38"/>
      <c r="I85" s="30"/>
      <c r="J85" s="39"/>
    </row>
    <row r="86" spans="2:10" ht="13.5">
      <c r="B86" s="38"/>
      <c r="C86" s="30"/>
      <c r="D86" s="30" t="s">
        <v>598</v>
      </c>
      <c r="E86" s="30"/>
      <c r="F86" s="30"/>
      <c r="G86" s="30"/>
      <c r="H86" s="30"/>
      <c r="I86" s="30"/>
      <c r="J86" s="39"/>
    </row>
    <row r="87" spans="2:10" ht="13.5">
      <c r="B87" s="38"/>
      <c r="C87" s="30"/>
      <c r="E87" s="30"/>
      <c r="F87" s="30"/>
      <c r="G87" s="53">
        <f>DMAX(D74:H81,3,D83:H84)</f>
        <v>148000</v>
      </c>
      <c r="H87" s="30"/>
      <c r="I87" s="30"/>
      <c r="J87" s="39"/>
    </row>
    <row r="88" spans="2:10" ht="13.5">
      <c r="B88" s="38"/>
      <c r="C88" s="30"/>
      <c r="D88" s="30"/>
      <c r="E88" s="30"/>
      <c r="F88" s="30"/>
      <c r="G88" s="30"/>
      <c r="H88" s="10"/>
      <c r="I88" s="30"/>
      <c r="J88" s="48"/>
    </row>
    <row r="89" spans="2:10" ht="14.25" thickBot="1">
      <c r="B89" s="50"/>
      <c r="C89" s="51"/>
      <c r="D89" s="51"/>
      <c r="E89" s="51"/>
      <c r="F89" s="51"/>
      <c r="G89" s="51"/>
      <c r="H89" s="51"/>
      <c r="I89" s="51"/>
      <c r="J89" s="52"/>
    </row>
    <row r="93" ht="14.25" thickBot="1"/>
    <row r="94" spans="2:10" ht="17.25">
      <c r="B94" s="34"/>
      <c r="C94" s="35" t="s">
        <v>596</v>
      </c>
      <c r="D94" s="36"/>
      <c r="E94" s="36"/>
      <c r="F94" s="36"/>
      <c r="G94" s="36"/>
      <c r="H94" s="36"/>
      <c r="I94" s="36"/>
      <c r="J94" s="37"/>
    </row>
    <row r="95" spans="2:10" ht="13.5">
      <c r="B95" s="38"/>
      <c r="C95" s="40"/>
      <c r="D95" s="3" t="s">
        <v>969</v>
      </c>
      <c r="E95" s="30"/>
      <c r="F95" s="30"/>
      <c r="G95" s="30"/>
      <c r="H95" s="30"/>
      <c r="I95" s="30"/>
      <c r="J95" s="39"/>
    </row>
    <row r="96" spans="2:10" ht="13.5">
      <c r="B96" s="38"/>
      <c r="C96" s="14" t="s">
        <v>962</v>
      </c>
      <c r="I96" s="30"/>
      <c r="J96" s="39"/>
    </row>
    <row r="97" spans="2:10" ht="13.5">
      <c r="B97" s="38"/>
      <c r="C97" s="40"/>
      <c r="D97" s="41" t="s">
        <v>577</v>
      </c>
      <c r="E97" s="41" t="s">
        <v>297</v>
      </c>
      <c r="F97" s="41" t="s">
        <v>347</v>
      </c>
      <c r="G97" s="41" t="s">
        <v>576</v>
      </c>
      <c r="H97" s="41" t="s">
        <v>579</v>
      </c>
      <c r="I97" s="30"/>
      <c r="J97" s="39"/>
    </row>
    <row r="98" spans="2:10" ht="13.5">
      <c r="B98" s="38"/>
      <c r="C98" s="30"/>
      <c r="D98" s="42" t="s">
        <v>26</v>
      </c>
      <c r="E98" s="42" t="s">
        <v>25</v>
      </c>
      <c r="F98" s="43">
        <v>120000</v>
      </c>
      <c r="G98" s="42">
        <v>2</v>
      </c>
      <c r="H98" s="42"/>
      <c r="I98" s="30"/>
      <c r="J98" s="39"/>
    </row>
    <row r="99" spans="2:10" ht="13.5">
      <c r="B99" s="38"/>
      <c r="C99" s="30"/>
      <c r="D99" s="42" t="s">
        <v>27</v>
      </c>
      <c r="E99" s="42" t="s">
        <v>28</v>
      </c>
      <c r="F99" s="43">
        <v>150000</v>
      </c>
      <c r="G99" s="42">
        <v>3</v>
      </c>
      <c r="H99" s="42">
        <v>1</v>
      </c>
      <c r="I99" s="30"/>
      <c r="J99" s="39"/>
    </row>
    <row r="100" spans="2:10" ht="13.5">
      <c r="B100" s="38"/>
      <c r="C100" s="30"/>
      <c r="D100" s="42" t="s">
        <v>29</v>
      </c>
      <c r="E100" s="42" t="s">
        <v>578</v>
      </c>
      <c r="F100" s="43">
        <v>170000</v>
      </c>
      <c r="G100" s="42">
        <v>5</v>
      </c>
      <c r="H100" s="42"/>
      <c r="I100" s="30"/>
      <c r="J100" s="39"/>
    </row>
    <row r="101" spans="2:10" ht="13.5">
      <c r="B101" s="38"/>
      <c r="C101" s="30"/>
      <c r="D101" s="42" t="s">
        <v>31</v>
      </c>
      <c r="E101" s="42" t="s">
        <v>23</v>
      </c>
      <c r="F101" s="43">
        <v>98000</v>
      </c>
      <c r="G101" s="42">
        <v>1</v>
      </c>
      <c r="H101" s="42">
        <v>1</v>
      </c>
      <c r="I101" s="30"/>
      <c r="J101" s="39"/>
    </row>
    <row r="102" spans="2:10" ht="13.5">
      <c r="B102" s="38"/>
      <c r="C102" s="30"/>
      <c r="D102" s="42" t="s">
        <v>20</v>
      </c>
      <c r="E102" s="42" t="s">
        <v>21</v>
      </c>
      <c r="F102" s="43">
        <v>185000</v>
      </c>
      <c r="G102" s="42">
        <v>3</v>
      </c>
      <c r="H102" s="42"/>
      <c r="I102" s="30"/>
      <c r="J102" s="39"/>
    </row>
    <row r="103" spans="2:10" ht="13.5">
      <c r="B103" s="38"/>
      <c r="C103" s="30"/>
      <c r="D103" s="42" t="s">
        <v>22</v>
      </c>
      <c r="E103" s="42" t="s">
        <v>23</v>
      </c>
      <c r="F103" s="43">
        <v>79000</v>
      </c>
      <c r="G103" s="42">
        <v>5</v>
      </c>
      <c r="H103" s="42"/>
      <c r="I103" s="30"/>
      <c r="J103" s="39"/>
    </row>
    <row r="104" spans="2:10" ht="13.5">
      <c r="B104" s="38"/>
      <c r="C104" s="30"/>
      <c r="D104" s="42" t="s">
        <v>581</v>
      </c>
      <c r="E104" s="42" t="s">
        <v>21</v>
      </c>
      <c r="F104" s="43">
        <v>148000</v>
      </c>
      <c r="G104" s="42">
        <v>1</v>
      </c>
      <c r="H104" s="42">
        <v>1</v>
      </c>
      <c r="I104" s="30"/>
      <c r="J104" s="39"/>
    </row>
    <row r="105" spans="2:10" ht="13.5">
      <c r="B105" s="38"/>
      <c r="C105" s="212" t="s">
        <v>963</v>
      </c>
      <c r="D105" s="30"/>
      <c r="E105" s="30"/>
      <c r="F105" s="30"/>
      <c r="G105" s="30"/>
      <c r="H105" s="30"/>
      <c r="I105" s="30"/>
      <c r="J105" s="39"/>
    </row>
    <row r="106" spans="2:10" ht="13.5">
      <c r="B106" s="38"/>
      <c r="C106" s="30"/>
      <c r="D106" s="44" t="s">
        <v>577</v>
      </c>
      <c r="E106" s="44" t="s">
        <v>297</v>
      </c>
      <c r="F106" s="44" t="s">
        <v>347</v>
      </c>
      <c r="G106" s="44" t="s">
        <v>576</v>
      </c>
      <c r="H106" s="44" t="s">
        <v>579</v>
      </c>
      <c r="I106" s="30"/>
      <c r="J106" s="39"/>
    </row>
    <row r="107" spans="2:10" ht="13.5">
      <c r="B107" s="38"/>
      <c r="C107" s="30"/>
      <c r="D107" s="197"/>
      <c r="E107" s="197"/>
      <c r="F107" s="197"/>
      <c r="G107" s="197" t="s">
        <v>40</v>
      </c>
      <c r="H107" s="197"/>
      <c r="I107" s="30"/>
      <c r="J107" s="39"/>
    </row>
    <row r="108" spans="2:10" ht="13.5">
      <c r="B108" s="38"/>
      <c r="I108" s="30"/>
      <c r="J108" s="39"/>
    </row>
    <row r="109" spans="2:10" ht="13.5">
      <c r="B109" s="38"/>
      <c r="C109" s="30"/>
      <c r="D109" s="30" t="s">
        <v>597</v>
      </c>
      <c r="E109" s="30"/>
      <c r="F109" s="30"/>
      <c r="G109" s="30"/>
      <c r="H109" s="30"/>
      <c r="I109" s="30"/>
      <c r="J109" s="39"/>
    </row>
    <row r="110" spans="2:10" ht="13.5">
      <c r="B110" s="38"/>
      <c r="C110" s="30"/>
      <c r="E110" s="30"/>
      <c r="F110" s="30"/>
      <c r="G110" s="53">
        <f>DMIN(D97:H104,3,D106:H107)</f>
        <v>98000</v>
      </c>
      <c r="H110" s="30"/>
      <c r="I110" s="30"/>
      <c r="J110" s="39"/>
    </row>
    <row r="111" spans="2:10" ht="13.5">
      <c r="B111" s="38"/>
      <c r="C111" s="30"/>
      <c r="D111" s="30"/>
      <c r="E111" s="30"/>
      <c r="F111" s="30"/>
      <c r="G111" s="30"/>
      <c r="H111" s="10"/>
      <c r="I111" s="30"/>
      <c r="J111" s="48"/>
    </row>
    <row r="112" spans="2:10" ht="14.25" thickBot="1">
      <c r="B112" s="50"/>
      <c r="C112" s="51"/>
      <c r="D112" s="51"/>
      <c r="E112" s="51"/>
      <c r="F112" s="51"/>
      <c r="G112" s="51"/>
      <c r="H112" s="51"/>
      <c r="I112" s="51"/>
      <c r="J112" s="52"/>
    </row>
  </sheetData>
  <sheetProtection/>
  <hyperlinks>
    <hyperlink ref="U19" location="データベース関数!W44" tooltip="次へ" display="次へ"/>
    <hyperlink ref="U42" location="データベース関数!W67" tooltip="次へ" display="次へ"/>
    <hyperlink ref="T42" location="データベース関数!M1" tooltip="前へ" display="前へ"/>
    <hyperlink ref="T65" location="データベース関数!M24" tooltip="前へ" display="前へ"/>
  </hyperlinks>
  <printOptions/>
  <pageMargins left="0.787" right="0.787" top="0.984" bottom="0.984" header="0.512" footer="0.512"/>
  <pageSetup orientation="portrait" paperSize="9" r:id="rId1"/>
</worksheet>
</file>

<file path=xl/worksheets/sheet3.xml><?xml version="1.0" encoding="utf-8"?>
<worksheet xmlns="http://schemas.openxmlformats.org/spreadsheetml/2006/main" xmlns:r="http://schemas.openxmlformats.org/officeDocument/2006/relationships">
  <sheetPr codeName="Sheet4"/>
  <dimension ref="B2:AT135"/>
  <sheetViews>
    <sheetView showGridLines="0" zoomScalePageLayoutView="0" workbookViewId="0" topLeftCell="A1">
      <selection activeCell="A1" sqref="A1"/>
    </sheetView>
  </sheetViews>
  <sheetFormatPr defaultColWidth="8.796875" defaultRowHeight="14.25"/>
  <cols>
    <col min="1" max="2" width="3.69921875" style="4" customWidth="1"/>
    <col min="3" max="3" width="9.09765625" style="4" bestFit="1" customWidth="1"/>
    <col min="4" max="5" width="10" style="4" bestFit="1" customWidth="1"/>
    <col min="6" max="6" width="9.19921875" style="4" bestFit="1" customWidth="1"/>
    <col min="7" max="12" width="9" style="4" customWidth="1"/>
    <col min="13" max="14" width="3.69921875" style="4" customWidth="1"/>
    <col min="15" max="15" width="9" style="4" customWidth="1"/>
    <col min="16" max="16" width="10.3984375" style="4" bestFit="1" customWidth="1"/>
    <col min="17" max="17" width="9.3984375" style="4" bestFit="1" customWidth="1"/>
    <col min="18" max="24" width="9" style="4" customWidth="1"/>
    <col min="25" max="26" width="3.69921875" style="4" customWidth="1"/>
    <col min="27" max="27" width="9.19921875" style="4" bestFit="1" customWidth="1"/>
    <col min="28" max="34" width="9.09765625" style="4" bestFit="1" customWidth="1"/>
    <col min="35" max="36" width="9" style="4" customWidth="1"/>
    <col min="37" max="38" width="3.69921875" style="4" customWidth="1"/>
    <col min="39" max="16384" width="9" style="4" customWidth="1"/>
  </cols>
  <sheetData>
    <row r="1" ht="14.25" thickBot="1"/>
    <row r="2" spans="2:46" ht="17.25">
      <c r="B2" s="34"/>
      <c r="C2" s="35" t="s">
        <v>423</v>
      </c>
      <c r="D2" s="36"/>
      <c r="E2" s="36"/>
      <c r="F2" s="36"/>
      <c r="G2" s="36"/>
      <c r="H2" s="36"/>
      <c r="I2" s="36"/>
      <c r="J2" s="37"/>
      <c r="K2" s="30"/>
      <c r="N2" s="34"/>
      <c r="O2" s="35" t="s">
        <v>413</v>
      </c>
      <c r="P2" s="36"/>
      <c r="Q2" s="36"/>
      <c r="R2" s="36"/>
      <c r="S2" s="36"/>
      <c r="T2" s="36"/>
      <c r="U2" s="36"/>
      <c r="V2" s="37"/>
      <c r="Z2" s="34"/>
      <c r="AA2" s="35" t="s">
        <v>422</v>
      </c>
      <c r="AB2" s="36"/>
      <c r="AC2" s="36"/>
      <c r="AD2" s="36"/>
      <c r="AE2" s="36"/>
      <c r="AF2" s="36"/>
      <c r="AG2" s="36"/>
      <c r="AH2" s="37"/>
      <c r="AL2" s="34"/>
      <c r="AM2" s="35" t="s">
        <v>740</v>
      </c>
      <c r="AN2" s="36"/>
      <c r="AO2" s="36"/>
      <c r="AP2" s="36"/>
      <c r="AQ2" s="36"/>
      <c r="AR2" s="36"/>
      <c r="AS2" s="36"/>
      <c r="AT2" s="37"/>
    </row>
    <row r="3" spans="2:46" ht="13.5">
      <c r="B3" s="38"/>
      <c r="C3" s="30"/>
      <c r="D3" s="3" t="s">
        <v>311</v>
      </c>
      <c r="E3" s="30"/>
      <c r="F3" s="3" t="s">
        <v>216</v>
      </c>
      <c r="G3" s="30"/>
      <c r="H3" s="30"/>
      <c r="I3" s="30"/>
      <c r="J3" s="39"/>
      <c r="K3" s="30"/>
      <c r="N3" s="38"/>
      <c r="O3" s="30"/>
      <c r="P3" s="3" t="s">
        <v>217</v>
      </c>
      <c r="Q3" s="30"/>
      <c r="R3" s="3"/>
      <c r="S3" s="30"/>
      <c r="T3" s="3"/>
      <c r="U3" s="30"/>
      <c r="V3" s="39"/>
      <c r="Z3" s="38"/>
      <c r="AA3" s="30"/>
      <c r="AB3" s="3" t="s">
        <v>218</v>
      </c>
      <c r="AC3" s="3" t="s">
        <v>219</v>
      </c>
      <c r="AE3" s="30"/>
      <c r="AF3" s="30"/>
      <c r="AG3" s="30"/>
      <c r="AH3" s="39"/>
      <c r="AL3" s="38"/>
      <c r="AM3" s="30"/>
      <c r="AN3" s="3" t="s">
        <v>220</v>
      </c>
      <c r="AO3" s="30"/>
      <c r="AP3" s="30"/>
      <c r="AQ3" s="30"/>
      <c r="AR3" s="30"/>
      <c r="AS3" s="30"/>
      <c r="AT3" s="39"/>
    </row>
    <row r="4" spans="2:46" ht="13.5">
      <c r="B4" s="38"/>
      <c r="C4" s="63" t="s">
        <v>377</v>
      </c>
      <c r="D4" s="63" t="s">
        <v>378</v>
      </c>
      <c r="E4" s="63" t="s">
        <v>379</v>
      </c>
      <c r="F4" s="30"/>
      <c r="G4" s="30"/>
      <c r="H4" s="30"/>
      <c r="I4" s="30"/>
      <c r="J4" s="39"/>
      <c r="K4" s="30"/>
      <c r="N4" s="38"/>
      <c r="O4" s="30"/>
      <c r="Q4" s="30"/>
      <c r="R4" s="30"/>
      <c r="S4" s="30"/>
      <c r="T4" s="30"/>
      <c r="U4" s="30"/>
      <c r="V4" s="39"/>
      <c r="Z4" s="38"/>
      <c r="AA4" s="30"/>
      <c r="AB4" s="30"/>
      <c r="AC4" s="30"/>
      <c r="AD4" s="30"/>
      <c r="AE4" s="30"/>
      <c r="AF4" s="30"/>
      <c r="AG4" s="30"/>
      <c r="AH4" s="39"/>
      <c r="AL4" s="38"/>
      <c r="AM4" s="30"/>
      <c r="AN4" s="30"/>
      <c r="AO4" s="30"/>
      <c r="AP4" s="30"/>
      <c r="AQ4" s="30"/>
      <c r="AR4" s="30"/>
      <c r="AS4" s="30"/>
      <c r="AT4" s="39"/>
    </row>
    <row r="5" spans="2:46" ht="13.5">
      <c r="B5" s="38"/>
      <c r="C5" s="198">
        <v>2000</v>
      </c>
      <c r="D5" s="199">
        <v>10</v>
      </c>
      <c r="E5" s="199">
        <v>1</v>
      </c>
      <c r="F5" s="30"/>
      <c r="G5" s="30"/>
      <c r="H5" s="30"/>
      <c r="I5" s="30"/>
      <c r="J5" s="39"/>
      <c r="K5" s="30"/>
      <c r="N5" s="38"/>
      <c r="O5" s="30" t="s">
        <v>405</v>
      </c>
      <c r="P5" s="150">
        <f ca="1">NOW()</f>
        <v>39990.61517557871</v>
      </c>
      <c r="Q5" s="30"/>
      <c r="R5" s="30"/>
      <c r="S5" s="30"/>
      <c r="T5" s="30"/>
      <c r="U5" s="30"/>
      <c r="V5" s="39"/>
      <c r="Z5" s="38"/>
      <c r="AA5" s="30" t="s">
        <v>221</v>
      </c>
      <c r="AB5" s="214">
        <f ca="1">NOW()</f>
        <v>39990.61517557871</v>
      </c>
      <c r="AC5" s="214"/>
      <c r="AD5" s="30"/>
      <c r="AE5" s="30"/>
      <c r="AF5" s="30"/>
      <c r="AG5" s="30"/>
      <c r="AH5" s="39"/>
      <c r="AL5" s="38"/>
      <c r="AM5" s="30"/>
      <c r="AN5" s="63" t="s">
        <v>746</v>
      </c>
      <c r="AP5" s="63" t="s">
        <v>747</v>
      </c>
      <c r="AQ5" s="30"/>
      <c r="AR5" s="30"/>
      <c r="AS5" s="30"/>
      <c r="AT5" s="39"/>
    </row>
    <row r="6" spans="2:46" ht="13.5">
      <c r="B6" s="38"/>
      <c r="C6" s="30"/>
      <c r="D6" s="30"/>
      <c r="E6" s="30"/>
      <c r="F6" s="30"/>
      <c r="G6" s="30"/>
      <c r="H6" s="30"/>
      <c r="I6" s="30"/>
      <c r="J6" s="39"/>
      <c r="K6" s="30"/>
      <c r="N6" s="38"/>
      <c r="O6" s="30"/>
      <c r="P6" s="63"/>
      <c r="Q6" s="30"/>
      <c r="R6" s="30"/>
      <c r="S6" s="30"/>
      <c r="T6" s="30"/>
      <c r="U6" s="30"/>
      <c r="V6" s="39"/>
      <c r="Z6" s="38"/>
      <c r="AA6" s="30"/>
      <c r="AB6" s="69" t="s">
        <v>123</v>
      </c>
      <c r="AC6" s="30"/>
      <c r="AD6" s="30"/>
      <c r="AE6" s="30"/>
      <c r="AF6" s="30"/>
      <c r="AG6" s="30"/>
      <c r="AH6" s="39"/>
      <c r="AL6" s="38"/>
      <c r="AM6" s="30"/>
      <c r="AN6" s="151">
        <f ca="1">TODAY()</f>
        <v>39990</v>
      </c>
      <c r="AP6" s="201">
        <v>36981</v>
      </c>
      <c r="AQ6" s="30"/>
      <c r="AR6" s="30"/>
      <c r="AS6" s="30"/>
      <c r="AT6" s="39"/>
    </row>
    <row r="7" spans="2:46" ht="13.5">
      <c r="B7" s="38"/>
      <c r="C7" s="30" t="s">
        <v>222</v>
      </c>
      <c r="D7" s="216" t="s">
        <v>425</v>
      </c>
      <c r="E7" s="216"/>
      <c r="F7" s="216"/>
      <c r="G7" s="30"/>
      <c r="H7" s="30"/>
      <c r="I7" s="30"/>
      <c r="J7" s="39"/>
      <c r="K7" s="30"/>
      <c r="N7" s="38"/>
      <c r="O7" s="30"/>
      <c r="P7" s="152" t="s">
        <v>223</v>
      </c>
      <c r="Q7" s="153"/>
      <c r="R7" s="154"/>
      <c r="S7" s="30"/>
      <c r="T7" s="30"/>
      <c r="U7" s="30"/>
      <c r="V7" s="39"/>
      <c r="Z7" s="38"/>
      <c r="AA7" s="30"/>
      <c r="AB7" s="30" t="s">
        <v>433</v>
      </c>
      <c r="AC7" s="30"/>
      <c r="AD7" s="30"/>
      <c r="AE7" s="30"/>
      <c r="AF7" s="30"/>
      <c r="AG7" s="30"/>
      <c r="AH7" s="39"/>
      <c r="AL7" s="38"/>
      <c r="AM7" s="30"/>
      <c r="AN7" s="30"/>
      <c r="AO7" s="30"/>
      <c r="AP7" s="30"/>
      <c r="AQ7" s="30"/>
      <c r="AR7" s="30"/>
      <c r="AS7" s="30"/>
      <c r="AT7" s="39"/>
    </row>
    <row r="8" spans="2:46" ht="13.5">
      <c r="B8" s="38"/>
      <c r="C8" s="30"/>
      <c r="D8" s="59" t="s">
        <v>224</v>
      </c>
      <c r="E8" s="59" t="s">
        <v>225</v>
      </c>
      <c r="F8" s="59" t="s">
        <v>424</v>
      </c>
      <c r="G8" s="30"/>
      <c r="H8" s="30"/>
      <c r="I8" s="30"/>
      <c r="J8" s="39"/>
      <c r="K8" s="30"/>
      <c r="N8" s="38"/>
      <c r="O8" s="30"/>
      <c r="P8" s="155" t="s">
        <v>406</v>
      </c>
      <c r="Q8" s="156">
        <f>HOUR(P5)</f>
        <v>14</v>
      </c>
      <c r="R8" s="157" t="s">
        <v>407</v>
      </c>
      <c r="S8" s="30"/>
      <c r="T8" s="30"/>
      <c r="U8" s="30"/>
      <c r="V8" s="39"/>
      <c r="Z8" s="38"/>
      <c r="AA8" s="30"/>
      <c r="AC8" s="30"/>
      <c r="AD8" s="30"/>
      <c r="AE8" s="30"/>
      <c r="AF8" s="30"/>
      <c r="AG8" s="30"/>
      <c r="AH8" s="39"/>
      <c r="AL8" s="38"/>
      <c r="AM8" s="30"/>
      <c r="AN8" s="30"/>
      <c r="AO8" s="30"/>
      <c r="AP8" s="30"/>
      <c r="AQ8" s="30"/>
      <c r="AR8" s="30"/>
      <c r="AS8" s="30"/>
      <c r="AT8" s="39"/>
    </row>
    <row r="9" spans="2:46" ht="13.5">
      <c r="B9" s="38"/>
      <c r="C9" s="30"/>
      <c r="D9" s="158">
        <f>DATE(C5,D5,E5)</f>
        <v>36800</v>
      </c>
      <c r="E9" s="159">
        <f>DATE(C5,D5,E5)</f>
        <v>36800</v>
      </c>
      <c r="F9" s="160">
        <f>DATE(C5,D5,E5)</f>
        <v>36800</v>
      </c>
      <c r="G9" s="30"/>
      <c r="H9" s="30"/>
      <c r="I9" s="30"/>
      <c r="J9" s="39"/>
      <c r="K9" s="30"/>
      <c r="N9" s="38"/>
      <c r="O9" s="30"/>
      <c r="P9" s="30" t="s">
        <v>526</v>
      </c>
      <c r="Q9" s="30"/>
      <c r="R9" s="30"/>
      <c r="S9" s="30"/>
      <c r="T9" s="30"/>
      <c r="U9" s="30"/>
      <c r="V9" s="39"/>
      <c r="Z9" s="38"/>
      <c r="AD9" s="30"/>
      <c r="AE9" s="30"/>
      <c r="AF9" s="30"/>
      <c r="AG9" s="30"/>
      <c r="AH9" s="39"/>
      <c r="AL9" s="38"/>
      <c r="AM9" s="30"/>
      <c r="AO9" s="69" t="s">
        <v>745</v>
      </c>
      <c r="AP9" s="57">
        <f>NETWORKDAYS(AN6,AP6)</f>
        <v>-2150</v>
      </c>
      <c r="AQ9" s="30" t="s">
        <v>744</v>
      </c>
      <c r="AR9" s="30"/>
      <c r="AS9" s="30"/>
      <c r="AT9" s="39"/>
    </row>
    <row r="10" spans="2:46" ht="13.5">
      <c r="B10" s="38"/>
      <c r="C10" s="30"/>
      <c r="D10" s="30" t="s">
        <v>523</v>
      </c>
      <c r="E10" s="30"/>
      <c r="F10" s="30"/>
      <c r="G10" s="30"/>
      <c r="H10" s="30"/>
      <c r="I10" s="30"/>
      <c r="J10" s="39"/>
      <c r="K10" s="30"/>
      <c r="N10" s="38"/>
      <c r="O10" s="30"/>
      <c r="P10" s="30"/>
      <c r="Q10" s="30"/>
      <c r="R10" s="30"/>
      <c r="S10" s="30"/>
      <c r="T10" s="30"/>
      <c r="U10" s="30"/>
      <c r="V10" s="39"/>
      <c r="Z10" s="38"/>
      <c r="AA10" s="30" t="s">
        <v>226</v>
      </c>
      <c r="AB10" s="215">
        <f ca="1">TODAY()</f>
        <v>39990</v>
      </c>
      <c r="AC10" s="215"/>
      <c r="AD10" s="30"/>
      <c r="AE10" s="30"/>
      <c r="AF10" s="30"/>
      <c r="AG10" s="30"/>
      <c r="AH10" s="39"/>
      <c r="AL10" s="38"/>
      <c r="AM10" s="30"/>
      <c r="AO10" s="30"/>
      <c r="AP10" s="63" t="s">
        <v>227</v>
      </c>
      <c r="AQ10" s="30"/>
      <c r="AR10" s="30"/>
      <c r="AS10" s="30"/>
      <c r="AT10" s="39"/>
    </row>
    <row r="11" spans="2:46" ht="13.5">
      <c r="B11" s="38"/>
      <c r="C11" s="30"/>
      <c r="D11" s="30"/>
      <c r="E11" s="30"/>
      <c r="F11" s="30"/>
      <c r="G11" s="30"/>
      <c r="I11" s="30"/>
      <c r="J11" s="39"/>
      <c r="K11" s="30"/>
      <c r="N11" s="38"/>
      <c r="O11" s="30"/>
      <c r="P11" s="152" t="s">
        <v>228</v>
      </c>
      <c r="Q11" s="153"/>
      <c r="R11" s="154"/>
      <c r="S11" s="30"/>
      <c r="T11" s="30"/>
      <c r="U11" s="30"/>
      <c r="V11" s="39"/>
      <c r="Z11" s="38"/>
      <c r="AA11" s="30"/>
      <c r="AB11" s="69" t="s">
        <v>227</v>
      </c>
      <c r="AC11" s="30"/>
      <c r="AD11" s="30"/>
      <c r="AE11" s="30"/>
      <c r="AF11" s="30"/>
      <c r="AG11" s="30"/>
      <c r="AH11" s="39"/>
      <c r="AL11" s="38"/>
      <c r="AM11" s="30"/>
      <c r="AN11" s="3" t="s">
        <v>229</v>
      </c>
      <c r="AO11" s="30"/>
      <c r="AP11" s="30"/>
      <c r="AQ11" s="30"/>
      <c r="AR11" s="30"/>
      <c r="AS11" s="30"/>
      <c r="AT11" s="39"/>
    </row>
    <row r="12" spans="2:46" ht="13.5">
      <c r="B12" s="38"/>
      <c r="C12" s="63" t="s">
        <v>426</v>
      </c>
      <c r="D12" s="63" t="s">
        <v>427</v>
      </c>
      <c r="E12" s="63" t="s">
        <v>428</v>
      </c>
      <c r="F12" s="30"/>
      <c r="G12" s="30"/>
      <c r="I12" s="30"/>
      <c r="J12" s="39"/>
      <c r="K12" s="30"/>
      <c r="N12" s="38"/>
      <c r="O12" s="30"/>
      <c r="P12" s="155" t="s">
        <v>406</v>
      </c>
      <c r="Q12" s="156">
        <f>MINUTE(P5)</f>
        <v>45</v>
      </c>
      <c r="R12" s="157" t="s">
        <v>408</v>
      </c>
      <c r="S12" s="30"/>
      <c r="T12" s="30"/>
      <c r="U12" s="30"/>
      <c r="V12" s="39"/>
      <c r="Z12" s="38"/>
      <c r="AA12" s="30"/>
      <c r="AB12" s="30" t="s">
        <v>434</v>
      </c>
      <c r="AC12" s="30"/>
      <c r="AD12" s="30"/>
      <c r="AE12" s="30"/>
      <c r="AF12" s="30"/>
      <c r="AG12" s="30"/>
      <c r="AH12" s="39"/>
      <c r="AL12" s="38"/>
      <c r="AM12" s="30"/>
      <c r="AN12" s="30" t="s">
        <v>748</v>
      </c>
      <c r="AO12" s="30"/>
      <c r="AP12" s="30"/>
      <c r="AQ12" s="30"/>
      <c r="AR12" s="30"/>
      <c r="AS12" s="30"/>
      <c r="AT12" s="39"/>
    </row>
    <row r="13" spans="2:46" ht="13.5">
      <c r="B13" s="38"/>
      <c r="C13" s="199">
        <v>17</v>
      </c>
      <c r="D13" s="199">
        <v>54</v>
      </c>
      <c r="E13" s="199">
        <v>28</v>
      </c>
      <c r="F13" s="30"/>
      <c r="G13" s="30"/>
      <c r="H13" s="10"/>
      <c r="I13" s="30"/>
      <c r="J13" s="39"/>
      <c r="K13" s="30"/>
      <c r="N13" s="38"/>
      <c r="O13" s="30"/>
      <c r="P13" s="30" t="s">
        <v>527</v>
      </c>
      <c r="Q13" s="30"/>
      <c r="R13" s="30"/>
      <c r="S13" s="30"/>
      <c r="T13" s="30"/>
      <c r="U13" s="30"/>
      <c r="V13" s="39"/>
      <c r="Z13" s="38"/>
      <c r="AA13" s="30"/>
      <c r="AB13" s="30"/>
      <c r="AC13" s="30"/>
      <c r="AD13" s="30"/>
      <c r="AE13" s="30"/>
      <c r="AF13" s="30"/>
      <c r="AG13" s="30"/>
      <c r="AH13" s="39"/>
      <c r="AL13" s="38"/>
      <c r="AM13" s="30"/>
      <c r="AN13" s="30"/>
      <c r="AO13" s="30"/>
      <c r="AP13" s="30"/>
      <c r="AQ13" s="30"/>
      <c r="AR13" s="30"/>
      <c r="AS13" s="30"/>
      <c r="AT13" s="39"/>
    </row>
    <row r="14" spans="2:46" ht="13.5">
      <c r="B14" s="38"/>
      <c r="C14" s="30"/>
      <c r="D14" s="30"/>
      <c r="E14" s="30"/>
      <c r="F14" s="30"/>
      <c r="G14" s="30"/>
      <c r="I14" s="30"/>
      <c r="J14" s="39"/>
      <c r="K14" s="30"/>
      <c r="N14" s="38"/>
      <c r="O14" s="30"/>
      <c r="P14" s="30"/>
      <c r="Q14" s="30"/>
      <c r="R14" s="30"/>
      <c r="S14" s="30"/>
      <c r="T14" s="30"/>
      <c r="U14" s="30"/>
      <c r="V14" s="39"/>
      <c r="Z14" s="38"/>
      <c r="AA14" s="30"/>
      <c r="AB14" s="30"/>
      <c r="AC14" s="30"/>
      <c r="AD14" s="30"/>
      <c r="AE14" s="30"/>
      <c r="AF14" s="30"/>
      <c r="AG14" s="30"/>
      <c r="AH14" s="39"/>
      <c r="AL14" s="38"/>
      <c r="AM14" s="30"/>
      <c r="AN14" s="30"/>
      <c r="AO14" s="30"/>
      <c r="AP14" s="30"/>
      <c r="AQ14" s="30"/>
      <c r="AR14" s="30"/>
      <c r="AS14" s="30"/>
      <c r="AT14" s="39"/>
    </row>
    <row r="15" spans="2:46" ht="13.5">
      <c r="B15" s="38"/>
      <c r="C15" s="30" t="s">
        <v>230</v>
      </c>
      <c r="D15" s="217" t="s">
        <v>425</v>
      </c>
      <c r="E15" s="218"/>
      <c r="F15" s="219"/>
      <c r="G15" s="30"/>
      <c r="H15" s="161"/>
      <c r="I15" s="30"/>
      <c r="J15" s="39"/>
      <c r="K15" s="30"/>
      <c r="N15" s="38"/>
      <c r="O15" s="30"/>
      <c r="P15" s="152" t="s">
        <v>231</v>
      </c>
      <c r="Q15" s="153"/>
      <c r="R15" s="154"/>
      <c r="S15" s="30"/>
      <c r="T15" s="30"/>
      <c r="U15" s="30"/>
      <c r="V15" s="39"/>
      <c r="Z15" s="38"/>
      <c r="AA15" s="30"/>
      <c r="AB15" s="30"/>
      <c r="AC15" s="30"/>
      <c r="AD15" s="30"/>
      <c r="AE15" s="30"/>
      <c r="AF15" s="30"/>
      <c r="AG15" s="30"/>
      <c r="AH15" s="39"/>
      <c r="AL15" s="38"/>
      <c r="AM15" s="30"/>
      <c r="AO15" s="30"/>
      <c r="AP15" s="30"/>
      <c r="AQ15" s="30"/>
      <c r="AR15" s="30"/>
      <c r="AS15" s="30"/>
      <c r="AT15" s="39"/>
    </row>
    <row r="16" spans="2:46" ht="13.5">
      <c r="B16" s="38"/>
      <c r="C16" s="30"/>
      <c r="D16" s="142" t="s">
        <v>232</v>
      </c>
      <c r="E16" s="59" t="s">
        <v>233</v>
      </c>
      <c r="F16" s="142" t="s">
        <v>424</v>
      </c>
      <c r="G16" s="30"/>
      <c r="H16" s="30"/>
      <c r="I16" s="30"/>
      <c r="J16" s="39"/>
      <c r="K16" s="30"/>
      <c r="N16" s="38"/>
      <c r="O16" s="30"/>
      <c r="P16" s="155" t="s">
        <v>406</v>
      </c>
      <c r="Q16" s="156">
        <f>SECOND(P5)</f>
        <v>51</v>
      </c>
      <c r="R16" s="157" t="s">
        <v>411</v>
      </c>
      <c r="S16" s="30"/>
      <c r="T16" s="30"/>
      <c r="U16" s="30"/>
      <c r="V16" s="39"/>
      <c r="Z16" s="38"/>
      <c r="AA16" s="30"/>
      <c r="AB16" s="30"/>
      <c r="AC16" s="30"/>
      <c r="AD16" s="30"/>
      <c r="AE16" s="30"/>
      <c r="AF16" s="30"/>
      <c r="AG16" s="30"/>
      <c r="AH16" s="39"/>
      <c r="AL16" s="38"/>
      <c r="AM16" s="30"/>
      <c r="AN16" s="30"/>
      <c r="AO16" s="30"/>
      <c r="AP16" s="30"/>
      <c r="AQ16" s="30"/>
      <c r="AR16" s="30"/>
      <c r="AS16" s="30"/>
      <c r="AT16" s="39"/>
    </row>
    <row r="17" spans="2:46" ht="13.5">
      <c r="B17" s="38"/>
      <c r="C17" s="30"/>
      <c r="D17" s="162">
        <f>TIME(C13,D13,E13)</f>
        <v>0.7461574074074074</v>
      </c>
      <c r="E17" s="163">
        <f>TIME(C13,D13,E13)</f>
        <v>0.7461574074074074</v>
      </c>
      <c r="F17" s="160">
        <f>TIME(C13,D13,E13)</f>
        <v>0.7461574074074074</v>
      </c>
      <c r="G17" s="30"/>
      <c r="H17" s="30"/>
      <c r="I17" s="30"/>
      <c r="J17" s="39"/>
      <c r="K17" s="30"/>
      <c r="N17" s="38"/>
      <c r="O17" s="30"/>
      <c r="P17" s="30" t="s">
        <v>528</v>
      </c>
      <c r="Q17" s="30"/>
      <c r="R17" s="30"/>
      <c r="S17" s="30"/>
      <c r="T17" s="30"/>
      <c r="U17" s="30"/>
      <c r="V17" s="39"/>
      <c r="Z17" s="38"/>
      <c r="AA17" s="30"/>
      <c r="AB17" s="30"/>
      <c r="AC17" s="10"/>
      <c r="AD17" s="30"/>
      <c r="AE17" s="161"/>
      <c r="AF17" s="30"/>
      <c r="AG17" s="30"/>
      <c r="AH17" s="39"/>
      <c r="AL17" s="38"/>
      <c r="AM17" s="30"/>
      <c r="AN17" s="30"/>
      <c r="AO17" s="30"/>
      <c r="AP17" s="30"/>
      <c r="AQ17" s="30"/>
      <c r="AR17" s="30"/>
      <c r="AS17" s="30"/>
      <c r="AT17" s="39"/>
    </row>
    <row r="18" spans="2:46" ht="13.5">
      <c r="B18" s="38"/>
      <c r="C18" s="30"/>
      <c r="D18" s="30" t="s">
        <v>234</v>
      </c>
      <c r="E18" s="30"/>
      <c r="F18" s="30"/>
      <c r="G18" s="30"/>
      <c r="H18" s="30"/>
      <c r="I18" s="30"/>
      <c r="J18" s="39"/>
      <c r="K18" s="30"/>
      <c r="N18" s="38"/>
      <c r="O18" s="30"/>
      <c r="Q18" s="30"/>
      <c r="R18" s="30"/>
      <c r="S18" s="30"/>
      <c r="T18" s="30"/>
      <c r="U18" s="30"/>
      <c r="V18" s="39"/>
      <c r="Z18" s="38"/>
      <c r="AA18" s="30"/>
      <c r="AB18" s="30"/>
      <c r="AC18" s="30"/>
      <c r="AD18" s="30"/>
      <c r="AE18" s="30"/>
      <c r="AF18" s="30"/>
      <c r="AG18" s="30"/>
      <c r="AH18" s="39"/>
      <c r="AL18" s="38"/>
      <c r="AM18" s="30"/>
      <c r="AN18" s="30"/>
      <c r="AO18" s="10"/>
      <c r="AP18" s="30"/>
      <c r="AQ18" s="161"/>
      <c r="AR18" s="30"/>
      <c r="AS18" s="30"/>
      <c r="AT18" s="39"/>
    </row>
    <row r="19" spans="2:46" ht="13.5">
      <c r="B19" s="38"/>
      <c r="C19" s="30"/>
      <c r="D19" s="30" t="s">
        <v>524</v>
      </c>
      <c r="E19" s="30"/>
      <c r="F19" s="30"/>
      <c r="G19" s="30"/>
      <c r="H19" s="30"/>
      <c r="I19" s="30"/>
      <c r="J19" s="39"/>
      <c r="K19" s="30"/>
      <c r="N19" s="38"/>
      <c r="O19" s="30"/>
      <c r="P19" s="30"/>
      <c r="Q19" s="30"/>
      <c r="R19" s="10"/>
      <c r="S19" s="30"/>
      <c r="T19" s="161"/>
      <c r="U19" s="30"/>
      <c r="V19" s="39"/>
      <c r="Z19" s="38"/>
      <c r="AA19" s="30"/>
      <c r="AB19" s="30"/>
      <c r="AC19" s="30"/>
      <c r="AD19" s="30"/>
      <c r="AE19" s="30"/>
      <c r="AF19" s="30"/>
      <c r="AG19" s="30"/>
      <c r="AH19" s="39"/>
      <c r="AL19" s="38"/>
      <c r="AM19" s="30"/>
      <c r="AN19" s="30"/>
      <c r="AO19" s="30"/>
      <c r="AP19" s="30"/>
      <c r="AQ19" s="30"/>
      <c r="AR19" s="30"/>
      <c r="AS19" s="30"/>
      <c r="AT19" s="39"/>
    </row>
    <row r="20" spans="2:46" ht="14.25" thickBot="1">
      <c r="B20" s="50"/>
      <c r="C20" s="51"/>
      <c r="D20" s="51"/>
      <c r="E20" s="51"/>
      <c r="F20" s="51"/>
      <c r="G20" s="51"/>
      <c r="H20" s="51"/>
      <c r="I20" s="51"/>
      <c r="J20" s="52"/>
      <c r="K20" s="30"/>
      <c r="N20" s="50"/>
      <c r="O20" s="51"/>
      <c r="P20" s="51"/>
      <c r="Q20" s="51"/>
      <c r="R20" s="51"/>
      <c r="S20" s="51"/>
      <c r="T20" s="51"/>
      <c r="U20" s="51"/>
      <c r="V20" s="52"/>
      <c r="Z20" s="50"/>
      <c r="AA20" s="51"/>
      <c r="AB20" s="51"/>
      <c r="AC20" s="51"/>
      <c r="AD20" s="51"/>
      <c r="AE20" s="51"/>
      <c r="AF20" s="51"/>
      <c r="AG20" s="51"/>
      <c r="AH20" s="52"/>
      <c r="AL20" s="50"/>
      <c r="AM20" s="51"/>
      <c r="AN20" s="51"/>
      <c r="AO20" s="51"/>
      <c r="AP20" s="51"/>
      <c r="AQ20" s="51"/>
      <c r="AR20" s="51"/>
      <c r="AS20" s="51"/>
      <c r="AT20" s="52"/>
    </row>
    <row r="24" ht="14.25" thickBot="1"/>
    <row r="25" spans="2:46" ht="17.25">
      <c r="B25" s="34"/>
      <c r="C25" s="35" t="s">
        <v>399</v>
      </c>
      <c r="D25" s="36"/>
      <c r="E25" s="36"/>
      <c r="F25" s="36"/>
      <c r="G25" s="36"/>
      <c r="H25" s="36"/>
      <c r="I25" s="36"/>
      <c r="J25" s="37"/>
      <c r="K25" s="30"/>
      <c r="N25" s="34"/>
      <c r="O25" s="35" t="s">
        <v>414</v>
      </c>
      <c r="P25" s="36"/>
      <c r="Q25" s="36"/>
      <c r="R25" s="36"/>
      <c r="S25" s="36"/>
      <c r="T25" s="36"/>
      <c r="U25" s="36"/>
      <c r="V25" s="37"/>
      <c r="Z25" s="34"/>
      <c r="AA25" s="35" t="s">
        <v>531</v>
      </c>
      <c r="AB25" s="36"/>
      <c r="AC25" s="36"/>
      <c r="AD25" s="36"/>
      <c r="AE25" s="36"/>
      <c r="AF25" s="36"/>
      <c r="AG25" s="36"/>
      <c r="AH25" s="37"/>
      <c r="AL25" s="34"/>
      <c r="AM25" s="35" t="s">
        <v>741</v>
      </c>
      <c r="AN25" s="36"/>
      <c r="AO25" s="36"/>
      <c r="AP25" s="36"/>
      <c r="AQ25" s="36"/>
      <c r="AR25" s="36"/>
      <c r="AS25" s="36"/>
      <c r="AT25" s="37"/>
    </row>
    <row r="26" spans="2:46" ht="13.5">
      <c r="B26" s="38"/>
      <c r="C26" s="30"/>
      <c r="D26" s="3" t="s">
        <v>316</v>
      </c>
      <c r="E26" s="30"/>
      <c r="F26" s="30"/>
      <c r="G26" s="30"/>
      <c r="H26" s="30"/>
      <c r="I26" s="30"/>
      <c r="J26" s="39"/>
      <c r="K26" s="30"/>
      <c r="N26" s="38"/>
      <c r="O26" s="30"/>
      <c r="P26" s="3" t="s">
        <v>235</v>
      </c>
      <c r="Q26" s="30"/>
      <c r="R26" s="3"/>
      <c r="S26" s="30"/>
      <c r="T26" s="3"/>
      <c r="U26" s="30"/>
      <c r="V26" s="39"/>
      <c r="Z26" s="38"/>
      <c r="AA26" s="30"/>
      <c r="AB26" s="3" t="s">
        <v>839</v>
      </c>
      <c r="AC26" s="30"/>
      <c r="AD26" s="30"/>
      <c r="AE26" s="30"/>
      <c r="AF26" s="30"/>
      <c r="AG26" s="30"/>
      <c r="AH26" s="39"/>
      <c r="AL26" s="38"/>
      <c r="AM26" s="30"/>
      <c r="AN26" s="3" t="s">
        <v>841</v>
      </c>
      <c r="AO26" s="30"/>
      <c r="AP26" s="30"/>
      <c r="AQ26" s="30"/>
      <c r="AR26" s="30"/>
      <c r="AS26" s="30"/>
      <c r="AT26" s="39"/>
    </row>
    <row r="27" spans="2:46" ht="13.5">
      <c r="B27" s="38"/>
      <c r="C27" s="30"/>
      <c r="F27" s="30"/>
      <c r="G27" s="30"/>
      <c r="I27" s="30"/>
      <c r="J27" s="39"/>
      <c r="K27" s="30"/>
      <c r="N27" s="38"/>
      <c r="O27" s="63" t="s">
        <v>381</v>
      </c>
      <c r="Q27" s="30"/>
      <c r="R27" s="30"/>
      <c r="S27" s="30"/>
      <c r="T27" s="30"/>
      <c r="U27" s="30"/>
      <c r="V27" s="39"/>
      <c r="Z27" s="38"/>
      <c r="AA27" s="30"/>
      <c r="AB27" s="30"/>
      <c r="AC27" s="30"/>
      <c r="AD27" s="30"/>
      <c r="AE27" s="30"/>
      <c r="AF27" s="30"/>
      <c r="AG27" s="30"/>
      <c r="AH27" s="39"/>
      <c r="AL27" s="38"/>
      <c r="AM27" s="30"/>
      <c r="AN27" s="30"/>
      <c r="AO27" s="30"/>
      <c r="AP27" s="30"/>
      <c r="AQ27" s="30"/>
      <c r="AR27" s="30"/>
      <c r="AS27" s="30"/>
      <c r="AT27" s="39"/>
    </row>
    <row r="28" spans="2:46" ht="13.5">
      <c r="B28" s="38"/>
      <c r="C28" s="30"/>
      <c r="D28" s="30" t="s">
        <v>380</v>
      </c>
      <c r="E28" s="30" t="s">
        <v>381</v>
      </c>
      <c r="F28" s="30"/>
      <c r="G28" s="30"/>
      <c r="H28" s="30"/>
      <c r="I28" s="30"/>
      <c r="J28" s="39"/>
      <c r="K28" s="30"/>
      <c r="N28" s="38"/>
      <c r="O28" s="30"/>
      <c r="P28" s="164">
        <f ca="1">NOW()</f>
        <v>39990.61517534722</v>
      </c>
      <c r="Q28" s="30"/>
      <c r="R28" s="30"/>
      <c r="S28" s="30"/>
      <c r="T28" s="30"/>
      <c r="U28" s="30"/>
      <c r="V28" s="39"/>
      <c r="Z28" s="38"/>
      <c r="AF28" s="30"/>
      <c r="AG28" s="30"/>
      <c r="AH28" s="39"/>
      <c r="AL28" s="38"/>
      <c r="AM28" s="30"/>
      <c r="AN28" s="63" t="s">
        <v>746</v>
      </c>
      <c r="AO28" s="30"/>
      <c r="AP28" s="63" t="s">
        <v>750</v>
      </c>
      <c r="AQ28" s="30"/>
      <c r="AR28" s="30"/>
      <c r="AS28" s="30"/>
      <c r="AT28" s="39"/>
    </row>
    <row r="29" spans="2:46" ht="13.5">
      <c r="B29" s="38"/>
      <c r="C29" s="30"/>
      <c r="D29" s="200">
        <v>27492</v>
      </c>
      <c r="E29" s="164">
        <f ca="1">NOW()</f>
        <v>39990.61517557871</v>
      </c>
      <c r="F29" s="30"/>
      <c r="G29" s="30"/>
      <c r="H29" s="10"/>
      <c r="I29" s="30"/>
      <c r="J29" s="39"/>
      <c r="K29" s="30"/>
      <c r="N29" s="38"/>
      <c r="O29" s="30"/>
      <c r="P29" s="63"/>
      <c r="Q29" s="30"/>
      <c r="R29" s="30"/>
      <c r="S29" s="30"/>
      <c r="T29" s="30"/>
      <c r="U29" s="30"/>
      <c r="V29" s="39"/>
      <c r="Z29" s="38"/>
      <c r="AA29" s="30"/>
      <c r="AB29" s="164">
        <f ca="1">NOW()</f>
        <v>39990.61517534722</v>
      </c>
      <c r="AC29" s="30"/>
      <c r="AD29" s="199">
        <v>1</v>
      </c>
      <c r="AE29" s="30"/>
      <c r="AF29" s="30"/>
      <c r="AG29" s="30"/>
      <c r="AH29" s="39"/>
      <c r="AL29" s="38"/>
      <c r="AM29" s="30"/>
      <c r="AN29" s="151">
        <f ca="1">TODAY()</f>
        <v>39990</v>
      </c>
      <c r="AO29" s="30"/>
      <c r="AP29" s="199">
        <v>90</v>
      </c>
      <c r="AQ29" s="30"/>
      <c r="AR29" s="30"/>
      <c r="AS29" s="30"/>
      <c r="AT29" s="39"/>
    </row>
    <row r="30" spans="2:46" ht="13.5">
      <c r="B30" s="38"/>
      <c r="C30" s="30"/>
      <c r="D30" s="30"/>
      <c r="E30" s="30"/>
      <c r="F30" s="30"/>
      <c r="G30" s="30"/>
      <c r="H30" s="30"/>
      <c r="I30" s="30"/>
      <c r="J30" s="39"/>
      <c r="K30" s="30"/>
      <c r="N30" s="38"/>
      <c r="O30" s="30"/>
      <c r="P30" s="152" t="s">
        <v>236</v>
      </c>
      <c r="Q30" s="153"/>
      <c r="R30" s="154"/>
      <c r="S30" s="30"/>
      <c r="T30" s="30"/>
      <c r="U30" s="30"/>
      <c r="V30" s="39"/>
      <c r="Z30" s="38"/>
      <c r="AA30" s="30"/>
      <c r="AC30" s="30"/>
      <c r="AD30" s="30"/>
      <c r="AE30" s="30"/>
      <c r="AF30" s="30"/>
      <c r="AG30" s="30"/>
      <c r="AH30" s="39"/>
      <c r="AL30" s="38"/>
      <c r="AM30" s="30"/>
      <c r="AO30" s="30"/>
      <c r="AP30" s="30"/>
      <c r="AQ30" s="30"/>
      <c r="AR30" s="30"/>
      <c r="AS30" s="30"/>
      <c r="AT30" s="39"/>
    </row>
    <row r="31" spans="2:46" ht="13.5">
      <c r="B31" s="38"/>
      <c r="C31" s="30"/>
      <c r="D31" s="69" t="s">
        <v>382</v>
      </c>
      <c r="E31" s="57">
        <f>DATEDIF(D29,E29,"Y")</f>
        <v>34</v>
      </c>
      <c r="F31" s="30" t="s">
        <v>383</v>
      </c>
      <c r="G31" s="30"/>
      <c r="H31" s="161"/>
      <c r="I31" s="30"/>
      <c r="J31" s="39"/>
      <c r="K31" s="30"/>
      <c r="N31" s="38"/>
      <c r="O31" s="30"/>
      <c r="P31" s="155" t="s">
        <v>416</v>
      </c>
      <c r="Q31" s="156">
        <f>YEAR(P28)</f>
        <v>2009</v>
      </c>
      <c r="R31" s="165" t="s">
        <v>417</v>
      </c>
      <c r="S31" s="30"/>
      <c r="T31" s="30"/>
      <c r="U31" s="30"/>
      <c r="V31" s="39"/>
      <c r="Z31" s="38"/>
      <c r="AA31" s="30"/>
      <c r="AB31" s="57">
        <f>WEEKDAY(AB29,AD29)</f>
        <v>6</v>
      </c>
      <c r="AC31" s="30"/>
      <c r="AD31" s="30"/>
      <c r="AE31" s="30"/>
      <c r="AF31" s="30"/>
      <c r="AG31" s="30"/>
      <c r="AH31" s="39"/>
      <c r="AL31" s="38"/>
      <c r="AM31" s="30"/>
      <c r="AN31" s="30"/>
      <c r="AO31" s="30"/>
      <c r="AP31" s="30"/>
      <c r="AQ31" s="30"/>
      <c r="AR31" s="30"/>
      <c r="AS31" s="30"/>
      <c r="AT31" s="39"/>
    </row>
    <row r="32" spans="2:46" ht="13.5">
      <c r="B32" s="38"/>
      <c r="C32" s="30"/>
      <c r="E32" s="58" t="s">
        <v>237</v>
      </c>
      <c r="G32" s="30"/>
      <c r="H32" s="30"/>
      <c r="I32" s="30"/>
      <c r="J32" s="39"/>
      <c r="K32" s="30"/>
      <c r="N32" s="38"/>
      <c r="O32" s="30"/>
      <c r="P32" s="30" t="s">
        <v>529</v>
      </c>
      <c r="Q32" s="30"/>
      <c r="R32" s="30"/>
      <c r="S32" s="30"/>
      <c r="T32" s="30"/>
      <c r="U32" s="30"/>
      <c r="V32" s="39"/>
      <c r="Z32" s="38"/>
      <c r="AA32" s="30"/>
      <c r="AB32" s="63" t="s">
        <v>86</v>
      </c>
      <c r="AC32" s="30"/>
      <c r="AD32" s="30"/>
      <c r="AE32" s="30"/>
      <c r="AF32" s="30"/>
      <c r="AG32" s="30"/>
      <c r="AH32" s="39"/>
      <c r="AL32" s="38"/>
      <c r="AM32" s="30"/>
      <c r="AN32" s="30"/>
      <c r="AO32" s="30"/>
      <c r="AP32" s="166">
        <f>WORKDAY(AN29,AP29)</f>
        <v>40116</v>
      </c>
      <c r="AQ32" s="30"/>
      <c r="AR32" s="30"/>
      <c r="AS32" s="30"/>
      <c r="AT32" s="39"/>
    </row>
    <row r="33" spans="2:46" ht="13.5">
      <c r="B33" s="38"/>
      <c r="C33" s="30"/>
      <c r="D33" s="4" t="s">
        <v>238</v>
      </c>
      <c r="G33" s="30"/>
      <c r="H33" s="30"/>
      <c r="I33" s="30"/>
      <c r="J33" s="39"/>
      <c r="K33" s="30"/>
      <c r="N33" s="38"/>
      <c r="O33" s="30"/>
      <c r="P33" s="30"/>
      <c r="Q33" s="30"/>
      <c r="R33" s="30"/>
      <c r="S33" s="30"/>
      <c r="T33" s="30"/>
      <c r="U33" s="30"/>
      <c r="V33" s="39"/>
      <c r="Z33" s="38"/>
      <c r="AA33" s="30"/>
      <c r="AB33" s="30" t="s">
        <v>245</v>
      </c>
      <c r="AC33" s="30"/>
      <c r="AD33" s="30"/>
      <c r="AE33" s="30"/>
      <c r="AF33" s="30"/>
      <c r="AG33" s="30"/>
      <c r="AH33" s="39"/>
      <c r="AL33" s="38"/>
      <c r="AM33" s="30"/>
      <c r="AO33" s="30"/>
      <c r="AP33" s="63" t="s">
        <v>46</v>
      </c>
      <c r="AQ33" s="30"/>
      <c r="AR33" s="30"/>
      <c r="AS33" s="30"/>
      <c r="AT33" s="39"/>
    </row>
    <row r="34" spans="2:46" ht="13.5">
      <c r="B34" s="38"/>
      <c r="C34" s="30"/>
      <c r="D34" s="30"/>
      <c r="E34" s="30"/>
      <c r="F34" s="30"/>
      <c r="G34" s="30"/>
      <c r="H34" s="30"/>
      <c r="I34" s="30"/>
      <c r="J34" s="39"/>
      <c r="K34" s="30"/>
      <c r="N34" s="38"/>
      <c r="O34" s="30"/>
      <c r="P34" s="152" t="s">
        <v>239</v>
      </c>
      <c r="Q34" s="153"/>
      <c r="R34" s="154"/>
      <c r="S34" s="30"/>
      <c r="T34" s="30"/>
      <c r="U34" s="30"/>
      <c r="V34" s="39"/>
      <c r="Z34" s="38"/>
      <c r="AA34" s="30"/>
      <c r="AB34" s="30"/>
      <c r="AC34" s="30"/>
      <c r="AD34" s="30"/>
      <c r="AE34" s="30"/>
      <c r="AF34" s="30"/>
      <c r="AG34" s="30"/>
      <c r="AH34" s="39"/>
      <c r="AL34" s="38"/>
      <c r="AM34" s="30"/>
      <c r="AN34" s="3" t="s">
        <v>755</v>
      </c>
      <c r="AO34" s="30"/>
      <c r="AP34" s="30"/>
      <c r="AQ34" s="30"/>
      <c r="AR34" s="30"/>
      <c r="AS34" s="30"/>
      <c r="AT34" s="39"/>
    </row>
    <row r="35" spans="2:46" ht="13.5">
      <c r="B35" s="38"/>
      <c r="C35" s="59" t="s">
        <v>384</v>
      </c>
      <c r="D35" s="220" t="s">
        <v>398</v>
      </c>
      <c r="E35" s="220"/>
      <c r="F35" s="220"/>
      <c r="G35" s="220"/>
      <c r="H35" s="220"/>
      <c r="I35" s="220"/>
      <c r="J35" s="39"/>
      <c r="K35" s="30"/>
      <c r="N35" s="38"/>
      <c r="O35" s="30"/>
      <c r="P35" s="167" t="s">
        <v>420</v>
      </c>
      <c r="Q35" s="156">
        <f>MONTH(P28)</f>
        <v>6</v>
      </c>
      <c r="R35" s="157" t="s">
        <v>421</v>
      </c>
      <c r="S35" s="30"/>
      <c r="T35" s="30"/>
      <c r="U35" s="30"/>
      <c r="V35" s="39"/>
      <c r="Z35" s="38"/>
      <c r="AA35" s="30"/>
      <c r="AB35" s="30"/>
      <c r="AC35" s="30"/>
      <c r="AD35" s="30"/>
      <c r="AE35" s="30"/>
      <c r="AF35" s="30"/>
      <c r="AG35" s="30"/>
      <c r="AH35" s="39"/>
      <c r="AL35" s="38"/>
      <c r="AM35" s="30"/>
      <c r="AN35" s="4" t="s">
        <v>752</v>
      </c>
      <c r="AO35" s="30"/>
      <c r="AP35" s="30"/>
      <c r="AQ35" s="30"/>
      <c r="AR35" s="30"/>
      <c r="AS35" s="30"/>
      <c r="AT35" s="39"/>
    </row>
    <row r="36" spans="2:46" ht="13.5">
      <c r="B36" s="38"/>
      <c r="C36" s="81" t="s">
        <v>385</v>
      </c>
      <c r="D36" s="221" t="s">
        <v>386</v>
      </c>
      <c r="E36" s="221"/>
      <c r="F36" s="221"/>
      <c r="G36" s="221"/>
      <c r="H36" s="221"/>
      <c r="I36" s="221"/>
      <c r="J36" s="39"/>
      <c r="K36" s="30"/>
      <c r="N36" s="38"/>
      <c r="O36" s="30"/>
      <c r="P36" s="4" t="s">
        <v>240</v>
      </c>
      <c r="Q36" s="30"/>
      <c r="R36" s="30"/>
      <c r="S36" s="30"/>
      <c r="T36" s="30"/>
      <c r="U36" s="30"/>
      <c r="V36" s="39"/>
      <c r="Z36" s="38"/>
      <c r="AA36" s="83" t="s">
        <v>435</v>
      </c>
      <c r="AB36" s="83" t="s">
        <v>436</v>
      </c>
      <c r="AC36" s="83" t="s">
        <v>437</v>
      </c>
      <c r="AD36" s="83" t="s">
        <v>438</v>
      </c>
      <c r="AE36" s="83" t="s">
        <v>439</v>
      </c>
      <c r="AF36" s="83" t="s">
        <v>440</v>
      </c>
      <c r="AG36" s="83" t="s">
        <v>441</v>
      </c>
      <c r="AH36" s="173" t="s">
        <v>442</v>
      </c>
      <c r="AL36" s="38"/>
      <c r="AM36" s="30"/>
      <c r="AN36" s="30" t="s">
        <v>748</v>
      </c>
      <c r="AO36" s="30"/>
      <c r="AP36" s="30"/>
      <c r="AQ36" s="30"/>
      <c r="AR36" s="30"/>
      <c r="AS36" s="30"/>
      <c r="AT36" s="39"/>
    </row>
    <row r="37" spans="2:46" ht="13.5">
      <c r="B37" s="38"/>
      <c r="C37" s="81" t="s">
        <v>387</v>
      </c>
      <c r="D37" s="221" t="s">
        <v>388</v>
      </c>
      <c r="E37" s="221"/>
      <c r="F37" s="221"/>
      <c r="G37" s="221"/>
      <c r="H37" s="221"/>
      <c r="I37" s="221"/>
      <c r="J37" s="39"/>
      <c r="K37" s="30"/>
      <c r="N37" s="38"/>
      <c r="O37" s="30"/>
      <c r="P37" s="30"/>
      <c r="Q37" s="30"/>
      <c r="R37" s="30"/>
      <c r="S37" s="30"/>
      <c r="T37" s="30"/>
      <c r="U37" s="30"/>
      <c r="V37" s="39"/>
      <c r="Z37" s="38"/>
      <c r="AA37" s="64">
        <v>1</v>
      </c>
      <c r="AB37" s="64">
        <v>1</v>
      </c>
      <c r="AC37" s="64">
        <v>2</v>
      </c>
      <c r="AD37" s="64">
        <v>3</v>
      </c>
      <c r="AE37" s="64">
        <v>4</v>
      </c>
      <c r="AF37" s="64">
        <v>5</v>
      </c>
      <c r="AG37" s="64">
        <v>6</v>
      </c>
      <c r="AH37" s="168">
        <v>7</v>
      </c>
      <c r="AL37" s="38"/>
      <c r="AM37" s="30"/>
      <c r="AO37" s="30"/>
      <c r="AP37" s="30"/>
      <c r="AQ37" s="30"/>
      <c r="AR37" s="30"/>
      <c r="AS37" s="30"/>
      <c r="AT37" s="39"/>
    </row>
    <row r="38" spans="2:46" ht="13.5">
      <c r="B38" s="38"/>
      <c r="C38" s="81" t="s">
        <v>389</v>
      </c>
      <c r="D38" s="221" t="s">
        <v>390</v>
      </c>
      <c r="E38" s="221"/>
      <c r="F38" s="221"/>
      <c r="G38" s="221"/>
      <c r="H38" s="221"/>
      <c r="I38" s="221"/>
      <c r="J38" s="39"/>
      <c r="K38" s="30"/>
      <c r="N38" s="38"/>
      <c r="O38" s="30"/>
      <c r="P38" s="152" t="s">
        <v>241</v>
      </c>
      <c r="Q38" s="153"/>
      <c r="R38" s="154"/>
      <c r="S38" s="30"/>
      <c r="T38" s="30"/>
      <c r="U38" s="30"/>
      <c r="V38" s="39"/>
      <c r="Z38" s="38"/>
      <c r="AA38" s="64">
        <v>2</v>
      </c>
      <c r="AB38" s="63">
        <v>7</v>
      </c>
      <c r="AC38" s="63">
        <v>1</v>
      </c>
      <c r="AD38" s="63">
        <v>2</v>
      </c>
      <c r="AE38" s="64">
        <v>3</v>
      </c>
      <c r="AF38" s="64">
        <v>4</v>
      </c>
      <c r="AG38" s="64">
        <v>5</v>
      </c>
      <c r="AH38" s="88">
        <v>6</v>
      </c>
      <c r="AL38" s="38"/>
      <c r="AM38" s="30"/>
      <c r="AN38" s="30"/>
      <c r="AO38" s="30"/>
      <c r="AP38" s="30"/>
      <c r="AQ38" s="30"/>
      <c r="AR38" s="30"/>
      <c r="AS38" s="30"/>
      <c r="AT38" s="39"/>
    </row>
    <row r="39" spans="2:46" ht="13.5">
      <c r="B39" s="38"/>
      <c r="C39" s="81" t="s">
        <v>391</v>
      </c>
      <c r="D39" s="221" t="s">
        <v>392</v>
      </c>
      <c r="E39" s="221"/>
      <c r="F39" s="221"/>
      <c r="G39" s="221"/>
      <c r="H39" s="221"/>
      <c r="I39" s="221"/>
      <c r="J39" s="39"/>
      <c r="K39" s="30"/>
      <c r="N39" s="38"/>
      <c r="O39" s="30"/>
      <c r="P39" s="155" t="s">
        <v>403</v>
      </c>
      <c r="Q39" s="156">
        <f>DAY(P28)</f>
        <v>26</v>
      </c>
      <c r="R39" s="165" t="s">
        <v>404</v>
      </c>
      <c r="S39" s="30"/>
      <c r="T39" s="30"/>
      <c r="U39" s="30"/>
      <c r="V39" s="39"/>
      <c r="Z39" s="38"/>
      <c r="AA39" s="170">
        <v>3</v>
      </c>
      <c r="AB39" s="171">
        <v>6</v>
      </c>
      <c r="AC39" s="171">
        <v>0</v>
      </c>
      <c r="AD39" s="171">
        <v>1</v>
      </c>
      <c r="AE39" s="170">
        <v>2</v>
      </c>
      <c r="AF39" s="170">
        <v>3</v>
      </c>
      <c r="AG39" s="170">
        <v>4</v>
      </c>
      <c r="AH39" s="172">
        <v>5</v>
      </c>
      <c r="AL39" s="38"/>
      <c r="AM39" s="30"/>
      <c r="AN39" s="30"/>
      <c r="AO39" s="30"/>
      <c r="AP39" s="30"/>
      <c r="AQ39" s="30"/>
      <c r="AR39" s="30"/>
      <c r="AS39" s="30"/>
      <c r="AT39" s="39"/>
    </row>
    <row r="40" spans="2:46" ht="13.5">
      <c r="B40" s="38"/>
      <c r="C40" s="81" t="s">
        <v>393</v>
      </c>
      <c r="D40" s="221" t="s">
        <v>394</v>
      </c>
      <c r="E40" s="221"/>
      <c r="F40" s="221"/>
      <c r="G40" s="221"/>
      <c r="H40" s="221"/>
      <c r="I40" s="221"/>
      <c r="J40" s="39"/>
      <c r="K40" s="30"/>
      <c r="N40" s="38"/>
      <c r="O40" s="30"/>
      <c r="P40" s="30" t="s">
        <v>530</v>
      </c>
      <c r="Q40" s="30"/>
      <c r="R40" s="30"/>
      <c r="S40" s="30"/>
      <c r="T40" s="30"/>
      <c r="U40" s="30"/>
      <c r="V40" s="39"/>
      <c r="Z40" s="38"/>
      <c r="AA40" s="30"/>
      <c r="AC40" s="30"/>
      <c r="AD40" s="30"/>
      <c r="AE40" s="30"/>
      <c r="AF40" s="30"/>
      <c r="AG40" s="30"/>
      <c r="AH40" s="39"/>
      <c r="AL40" s="38"/>
      <c r="AM40" s="30"/>
      <c r="AN40" s="30"/>
      <c r="AO40" s="30"/>
      <c r="AP40" s="30"/>
      <c r="AQ40" s="30"/>
      <c r="AR40" s="30"/>
      <c r="AS40" s="30"/>
      <c r="AT40" s="39"/>
    </row>
    <row r="41" spans="2:46" ht="13.5">
      <c r="B41" s="38"/>
      <c r="C41" s="81" t="s">
        <v>395</v>
      </c>
      <c r="D41" s="221" t="s">
        <v>396</v>
      </c>
      <c r="E41" s="221"/>
      <c r="F41" s="221"/>
      <c r="G41" s="221"/>
      <c r="H41" s="221"/>
      <c r="I41" s="221"/>
      <c r="J41" s="39"/>
      <c r="K41" s="30"/>
      <c r="N41" s="38"/>
      <c r="O41" s="30"/>
      <c r="P41" s="30"/>
      <c r="Q41" s="30"/>
      <c r="R41" s="30"/>
      <c r="S41" s="30"/>
      <c r="T41" s="30"/>
      <c r="U41" s="30"/>
      <c r="V41" s="39"/>
      <c r="Z41" s="38"/>
      <c r="AA41" s="30"/>
      <c r="AC41" s="10"/>
      <c r="AD41" s="30"/>
      <c r="AE41" s="161"/>
      <c r="AF41" s="30"/>
      <c r="AG41" s="30"/>
      <c r="AH41" s="39"/>
      <c r="AL41" s="38"/>
      <c r="AM41" s="30"/>
      <c r="AN41" s="30"/>
      <c r="AO41" s="10"/>
      <c r="AP41" s="30"/>
      <c r="AQ41" s="161"/>
      <c r="AR41" s="30"/>
      <c r="AS41" s="30"/>
      <c r="AT41" s="39"/>
    </row>
    <row r="42" spans="2:46" ht="13.5">
      <c r="B42" s="38"/>
      <c r="C42" s="30"/>
      <c r="D42" s="30"/>
      <c r="E42" s="30"/>
      <c r="F42" s="30"/>
      <c r="G42" s="30"/>
      <c r="H42" s="30"/>
      <c r="I42" s="30"/>
      <c r="J42" s="39"/>
      <c r="K42" s="30"/>
      <c r="N42" s="38"/>
      <c r="O42" s="30"/>
      <c r="P42" s="30"/>
      <c r="Q42" s="30"/>
      <c r="R42" s="10"/>
      <c r="S42" s="30"/>
      <c r="T42" s="161"/>
      <c r="U42" s="30"/>
      <c r="V42" s="39"/>
      <c r="Z42" s="38"/>
      <c r="AA42" s="30"/>
      <c r="AB42" s="30"/>
      <c r="AC42" s="30"/>
      <c r="AD42" s="30"/>
      <c r="AE42" s="30"/>
      <c r="AF42" s="30"/>
      <c r="AG42" s="30"/>
      <c r="AH42" s="39"/>
      <c r="AL42" s="38"/>
      <c r="AM42" s="30"/>
      <c r="AN42" s="30"/>
      <c r="AO42" s="30"/>
      <c r="AP42" s="30"/>
      <c r="AQ42" s="30"/>
      <c r="AR42" s="30"/>
      <c r="AS42" s="30"/>
      <c r="AT42" s="39"/>
    </row>
    <row r="43" spans="2:46" ht="14.25" thickBot="1">
      <c r="B43" s="50"/>
      <c r="C43" s="51"/>
      <c r="D43" s="51"/>
      <c r="E43" s="51"/>
      <c r="F43" s="51"/>
      <c r="G43" s="51"/>
      <c r="H43" s="51"/>
      <c r="I43" s="51"/>
      <c r="J43" s="52"/>
      <c r="K43" s="30"/>
      <c r="N43" s="50"/>
      <c r="O43" s="51"/>
      <c r="P43" s="51"/>
      <c r="Q43" s="51"/>
      <c r="R43" s="51"/>
      <c r="S43" s="51"/>
      <c r="T43" s="51"/>
      <c r="U43" s="51"/>
      <c r="V43" s="52"/>
      <c r="Z43" s="50"/>
      <c r="AA43" s="51"/>
      <c r="AB43" s="51"/>
      <c r="AC43" s="51"/>
      <c r="AD43" s="51"/>
      <c r="AE43" s="51"/>
      <c r="AF43" s="51"/>
      <c r="AG43" s="51"/>
      <c r="AH43" s="52"/>
      <c r="AL43" s="50"/>
      <c r="AM43" s="51"/>
      <c r="AN43" s="51"/>
      <c r="AO43" s="51"/>
      <c r="AP43" s="51"/>
      <c r="AQ43" s="51"/>
      <c r="AR43" s="51"/>
      <c r="AS43" s="51"/>
      <c r="AT43" s="52"/>
    </row>
    <row r="44" spans="26:34" ht="13.5">
      <c r="Z44" s="30"/>
      <c r="AA44" s="30"/>
      <c r="AB44" s="30"/>
      <c r="AC44" s="30"/>
      <c r="AD44" s="30"/>
      <c r="AE44" s="30"/>
      <c r="AF44" s="30"/>
      <c r="AG44" s="30"/>
      <c r="AH44" s="30"/>
    </row>
    <row r="47" ht="14.25" thickBot="1"/>
    <row r="48" spans="2:46" ht="17.25">
      <c r="B48" s="34"/>
      <c r="C48" s="79" t="s">
        <v>401</v>
      </c>
      <c r="D48" s="36"/>
      <c r="E48" s="36"/>
      <c r="F48" s="36"/>
      <c r="G48" s="36"/>
      <c r="H48" s="36"/>
      <c r="I48" s="36"/>
      <c r="J48" s="37"/>
      <c r="K48" s="30"/>
      <c r="AL48" s="34"/>
      <c r="AM48" s="35" t="s">
        <v>742</v>
      </c>
      <c r="AN48" s="36"/>
      <c r="AO48" s="36"/>
      <c r="AP48" s="36"/>
      <c r="AQ48" s="36"/>
      <c r="AR48" s="36"/>
      <c r="AS48" s="36"/>
      <c r="AT48" s="37"/>
    </row>
    <row r="49" spans="2:46" ht="13.5">
      <c r="B49" s="38"/>
      <c r="C49" s="30"/>
      <c r="D49" s="3" t="s">
        <v>312</v>
      </c>
      <c r="E49" s="30"/>
      <c r="F49" s="30"/>
      <c r="G49" s="30"/>
      <c r="H49" s="30"/>
      <c r="I49" s="30"/>
      <c r="J49" s="39"/>
      <c r="K49" s="30"/>
      <c r="AL49" s="38"/>
      <c r="AM49" s="30"/>
      <c r="AN49" s="3" t="s">
        <v>819</v>
      </c>
      <c r="AO49" s="30"/>
      <c r="AP49" s="30"/>
      <c r="AQ49" s="30"/>
      <c r="AR49" s="30"/>
      <c r="AS49" s="30"/>
      <c r="AT49" s="39"/>
    </row>
    <row r="50" spans="2:46" ht="13.5">
      <c r="B50" s="38"/>
      <c r="C50" s="30"/>
      <c r="D50" s="30"/>
      <c r="E50" s="30"/>
      <c r="F50" s="30"/>
      <c r="G50" s="30"/>
      <c r="H50" s="30"/>
      <c r="I50" s="30"/>
      <c r="J50" s="39"/>
      <c r="K50" s="30"/>
      <c r="AL50" s="38"/>
      <c r="AM50" s="30"/>
      <c r="AO50" s="30"/>
      <c r="AP50" s="30"/>
      <c r="AQ50" s="30"/>
      <c r="AR50" s="30"/>
      <c r="AS50" s="30"/>
      <c r="AT50" s="39"/>
    </row>
    <row r="51" spans="2:46" ht="13.5">
      <c r="B51" s="38"/>
      <c r="C51" s="30"/>
      <c r="D51" s="213" t="s">
        <v>402</v>
      </c>
      <c r="E51" s="213"/>
      <c r="F51" s="30"/>
      <c r="G51" s="30"/>
      <c r="H51" s="30"/>
      <c r="I51" s="30"/>
      <c r="J51" s="39"/>
      <c r="K51" s="30"/>
      <c r="AL51" s="38"/>
      <c r="AM51" s="30"/>
      <c r="AN51" s="58" t="s">
        <v>754</v>
      </c>
      <c r="AO51" s="30"/>
      <c r="AP51" s="63" t="s">
        <v>378</v>
      </c>
      <c r="AQ51" s="30"/>
      <c r="AR51" s="30"/>
      <c r="AS51" s="30"/>
      <c r="AT51" s="39"/>
    </row>
    <row r="52" spans="2:46" ht="13.5">
      <c r="B52" s="38"/>
      <c r="C52" s="30"/>
      <c r="D52" s="63" t="s">
        <v>142</v>
      </c>
      <c r="E52" s="30"/>
      <c r="F52" s="30"/>
      <c r="G52" s="30"/>
      <c r="H52" s="30"/>
      <c r="I52" s="30"/>
      <c r="J52" s="39"/>
      <c r="K52" s="30"/>
      <c r="AL52" s="38"/>
      <c r="AM52" s="30"/>
      <c r="AN52" s="151">
        <f ca="1">TODAY()</f>
        <v>39990</v>
      </c>
      <c r="AO52" s="30"/>
      <c r="AP52" s="199">
        <v>4</v>
      </c>
      <c r="AQ52" s="30"/>
      <c r="AR52" s="30"/>
      <c r="AS52" s="30"/>
      <c r="AT52" s="39"/>
    </row>
    <row r="53" spans="2:46" ht="13.5">
      <c r="B53" s="38"/>
      <c r="C53" s="30"/>
      <c r="D53" s="169" t="s">
        <v>242</v>
      </c>
      <c r="E53" s="30"/>
      <c r="F53" s="30"/>
      <c r="G53" s="30"/>
      <c r="H53" s="30"/>
      <c r="I53" s="30"/>
      <c r="J53" s="39"/>
      <c r="K53" s="30"/>
      <c r="AL53" s="38"/>
      <c r="AM53" s="30"/>
      <c r="AN53" s="30"/>
      <c r="AO53" s="30"/>
      <c r="AP53" s="30"/>
      <c r="AQ53" s="30"/>
      <c r="AR53" s="30"/>
      <c r="AS53" s="30"/>
      <c r="AT53" s="39"/>
    </row>
    <row r="54" spans="2:46" ht="13.5">
      <c r="B54" s="38"/>
      <c r="C54" s="30"/>
      <c r="D54" s="30"/>
      <c r="E54" s="30"/>
      <c r="F54" s="30"/>
      <c r="G54" s="30"/>
      <c r="H54" s="30"/>
      <c r="I54" s="30"/>
      <c r="J54" s="39"/>
      <c r="K54" s="30"/>
      <c r="AL54" s="38"/>
      <c r="AM54" s="30"/>
      <c r="AN54" s="30"/>
      <c r="AO54" s="30"/>
      <c r="AP54" s="30"/>
      <c r="AQ54" s="30"/>
      <c r="AR54" s="30"/>
      <c r="AS54" s="30"/>
      <c r="AT54" s="39"/>
    </row>
    <row r="55" spans="2:46" ht="13.5">
      <c r="B55" s="38"/>
      <c r="C55" s="30"/>
      <c r="D55" s="30"/>
      <c r="E55" s="30"/>
      <c r="F55" s="30"/>
      <c r="G55" s="30"/>
      <c r="H55" s="30"/>
      <c r="I55" s="30"/>
      <c r="J55" s="39"/>
      <c r="K55" s="30"/>
      <c r="AL55" s="38"/>
      <c r="AM55" s="30"/>
      <c r="AN55" s="30"/>
      <c r="AO55" s="30"/>
      <c r="AP55" s="166">
        <f>EDATE(AN52,AP52)</f>
        <v>40112</v>
      </c>
      <c r="AQ55" s="30"/>
      <c r="AR55" s="30"/>
      <c r="AS55" s="30"/>
      <c r="AT55" s="39"/>
    </row>
    <row r="56" spans="2:46" ht="13.5">
      <c r="B56" s="38"/>
      <c r="C56" s="30"/>
      <c r="D56" s="53">
        <f>DATEVALUE(D51)</f>
        <v>36800</v>
      </c>
      <c r="E56" s="30"/>
      <c r="F56" s="30"/>
      <c r="G56" s="30"/>
      <c r="H56" s="30"/>
      <c r="I56" s="30"/>
      <c r="J56" s="39"/>
      <c r="K56" s="30"/>
      <c r="AL56" s="38"/>
      <c r="AM56" s="30"/>
      <c r="AN56" s="30"/>
      <c r="AO56" s="30"/>
      <c r="AP56" s="63" t="s">
        <v>46</v>
      </c>
      <c r="AQ56" s="30"/>
      <c r="AR56" s="30"/>
      <c r="AS56" s="30"/>
      <c r="AT56" s="39"/>
    </row>
    <row r="57" spans="2:46" ht="13.5">
      <c r="B57" s="38"/>
      <c r="C57" s="30"/>
      <c r="D57" s="63" t="s">
        <v>46</v>
      </c>
      <c r="E57" s="30"/>
      <c r="F57" s="30"/>
      <c r="G57" s="30"/>
      <c r="H57" s="30"/>
      <c r="I57" s="30"/>
      <c r="J57" s="39"/>
      <c r="K57" s="30"/>
      <c r="AL57" s="38"/>
      <c r="AM57" s="30"/>
      <c r="AN57" s="3" t="s">
        <v>756</v>
      </c>
      <c r="AO57" s="30"/>
      <c r="AP57" s="30"/>
      <c r="AQ57" s="30"/>
      <c r="AR57" s="30"/>
      <c r="AS57" s="30"/>
      <c r="AT57" s="39"/>
    </row>
    <row r="58" spans="2:46" ht="13.5">
      <c r="B58" s="38"/>
      <c r="C58" s="30"/>
      <c r="D58" s="30" t="s">
        <v>525</v>
      </c>
      <c r="E58" s="30"/>
      <c r="F58" s="30"/>
      <c r="G58" s="30"/>
      <c r="H58" s="30"/>
      <c r="I58" s="30"/>
      <c r="J58" s="39"/>
      <c r="K58" s="30"/>
      <c r="AL58" s="38"/>
      <c r="AM58" s="30"/>
      <c r="AN58" s="4" t="s">
        <v>757</v>
      </c>
      <c r="AO58" s="30"/>
      <c r="AP58" s="30"/>
      <c r="AQ58" s="30"/>
      <c r="AR58" s="30"/>
      <c r="AS58" s="30"/>
      <c r="AT58" s="39"/>
    </row>
    <row r="59" spans="2:46" ht="13.5">
      <c r="B59" s="38"/>
      <c r="C59" s="30"/>
      <c r="D59" s="30"/>
      <c r="E59" s="30"/>
      <c r="F59" s="30"/>
      <c r="G59" s="30"/>
      <c r="H59" s="30"/>
      <c r="I59" s="30"/>
      <c r="J59" s="39"/>
      <c r="K59" s="30"/>
      <c r="AL59" s="38"/>
      <c r="AM59" s="30"/>
      <c r="AN59" s="30"/>
      <c r="AO59" s="30"/>
      <c r="AP59" s="30"/>
      <c r="AQ59" s="30"/>
      <c r="AR59" s="30"/>
      <c r="AS59" s="30"/>
      <c r="AT59" s="39"/>
    </row>
    <row r="60" spans="2:46" ht="13.5">
      <c r="B60" s="38"/>
      <c r="C60" s="30"/>
      <c r="D60" s="30"/>
      <c r="E60" s="30"/>
      <c r="F60" s="30"/>
      <c r="G60" s="30"/>
      <c r="H60" s="30"/>
      <c r="I60" s="30"/>
      <c r="J60" s="39"/>
      <c r="K60" s="30"/>
      <c r="AL60" s="38"/>
      <c r="AM60" s="30"/>
      <c r="AN60" s="30"/>
      <c r="AO60" s="30"/>
      <c r="AP60" s="30"/>
      <c r="AQ60" s="30"/>
      <c r="AR60" s="30"/>
      <c r="AS60" s="30"/>
      <c r="AT60" s="39"/>
    </row>
    <row r="61" spans="2:46" ht="13.5">
      <c r="B61" s="38"/>
      <c r="C61" s="30"/>
      <c r="D61" s="30"/>
      <c r="E61" s="30"/>
      <c r="F61" s="30"/>
      <c r="G61" s="30"/>
      <c r="H61" s="30"/>
      <c r="I61" s="30"/>
      <c r="J61" s="39"/>
      <c r="K61" s="30"/>
      <c r="AL61" s="38"/>
      <c r="AM61" s="30"/>
      <c r="AN61" s="30"/>
      <c r="AO61" s="30"/>
      <c r="AP61" s="30"/>
      <c r="AQ61" s="30"/>
      <c r="AR61" s="30"/>
      <c r="AS61" s="30"/>
      <c r="AT61" s="39"/>
    </row>
    <row r="62" spans="2:46" ht="13.5">
      <c r="B62" s="38"/>
      <c r="C62" s="30"/>
      <c r="D62" s="10"/>
      <c r="E62" s="30"/>
      <c r="F62" s="161"/>
      <c r="G62" s="30"/>
      <c r="H62" s="30"/>
      <c r="I62" s="30"/>
      <c r="J62" s="39"/>
      <c r="K62" s="30"/>
      <c r="AL62" s="38"/>
      <c r="AM62" s="30"/>
      <c r="AN62" s="30"/>
      <c r="AO62" s="30"/>
      <c r="AP62" s="30"/>
      <c r="AQ62" s="30"/>
      <c r="AR62" s="30"/>
      <c r="AS62" s="30"/>
      <c r="AT62" s="39"/>
    </row>
    <row r="63" spans="2:46" ht="13.5">
      <c r="B63" s="38"/>
      <c r="C63" s="30"/>
      <c r="D63" s="30"/>
      <c r="E63" s="30"/>
      <c r="F63" s="30"/>
      <c r="G63" s="30"/>
      <c r="H63" s="30"/>
      <c r="I63" s="30"/>
      <c r="J63" s="39"/>
      <c r="K63" s="30"/>
      <c r="AL63" s="38"/>
      <c r="AM63" s="30"/>
      <c r="AN63" s="30"/>
      <c r="AO63" s="30"/>
      <c r="AP63" s="30"/>
      <c r="AQ63" s="30"/>
      <c r="AR63" s="30"/>
      <c r="AS63" s="30"/>
      <c r="AT63" s="39"/>
    </row>
    <row r="64" spans="2:46" ht="13.5">
      <c r="B64" s="38"/>
      <c r="C64" s="30"/>
      <c r="D64" s="30"/>
      <c r="E64" s="30"/>
      <c r="F64" s="30"/>
      <c r="G64" s="30"/>
      <c r="H64" s="30"/>
      <c r="I64" s="30"/>
      <c r="J64" s="39"/>
      <c r="K64" s="30"/>
      <c r="AL64" s="38"/>
      <c r="AM64" s="30"/>
      <c r="AN64" s="30"/>
      <c r="AO64" s="10"/>
      <c r="AP64" s="30"/>
      <c r="AQ64" s="161"/>
      <c r="AR64" s="30"/>
      <c r="AS64" s="30"/>
      <c r="AT64" s="39"/>
    </row>
    <row r="65" spans="2:46" ht="13.5">
      <c r="B65" s="38"/>
      <c r="C65" s="30"/>
      <c r="D65" s="30"/>
      <c r="E65" s="30"/>
      <c r="F65" s="30"/>
      <c r="G65" s="30"/>
      <c r="H65" s="30"/>
      <c r="I65" s="30"/>
      <c r="J65" s="39"/>
      <c r="K65" s="30"/>
      <c r="AL65" s="38"/>
      <c r="AM65" s="30"/>
      <c r="AN65" s="30"/>
      <c r="AO65" s="30"/>
      <c r="AP65" s="30"/>
      <c r="AQ65" s="30"/>
      <c r="AR65" s="30"/>
      <c r="AS65" s="30"/>
      <c r="AT65" s="39"/>
    </row>
    <row r="66" spans="2:46" ht="14.25" thickBot="1">
      <c r="B66" s="50"/>
      <c r="C66" s="51"/>
      <c r="D66" s="51"/>
      <c r="E66" s="51"/>
      <c r="F66" s="51"/>
      <c r="G66" s="51"/>
      <c r="H66" s="51"/>
      <c r="I66" s="51"/>
      <c r="J66" s="52"/>
      <c r="K66" s="30"/>
      <c r="AL66" s="50"/>
      <c r="AM66" s="51"/>
      <c r="AN66" s="51"/>
      <c r="AO66" s="51"/>
      <c r="AP66" s="51"/>
      <c r="AQ66" s="51"/>
      <c r="AR66" s="51"/>
      <c r="AS66" s="51"/>
      <c r="AT66" s="52"/>
    </row>
    <row r="70" ht="14.25" thickBot="1"/>
    <row r="71" spans="11:46" ht="17.25">
      <c r="K71" s="30"/>
      <c r="AL71" s="34"/>
      <c r="AM71" s="35" t="s">
        <v>743</v>
      </c>
      <c r="AN71" s="36"/>
      <c r="AO71" s="36"/>
      <c r="AP71" s="36"/>
      <c r="AQ71" s="36"/>
      <c r="AR71" s="36"/>
      <c r="AS71" s="36"/>
      <c r="AT71" s="37"/>
    </row>
    <row r="72" spans="11:46" ht="13.5">
      <c r="K72" s="30"/>
      <c r="AL72" s="38"/>
      <c r="AM72" s="30"/>
      <c r="AN72" s="3" t="s">
        <v>243</v>
      </c>
      <c r="AO72" s="30"/>
      <c r="AP72" s="30"/>
      <c r="AQ72" s="30"/>
      <c r="AR72" s="30"/>
      <c r="AS72" s="30"/>
      <c r="AT72" s="39"/>
    </row>
    <row r="73" spans="11:46" ht="13.5">
      <c r="K73" s="30"/>
      <c r="AL73" s="38"/>
      <c r="AM73" s="30"/>
      <c r="AN73" s="30"/>
      <c r="AO73" s="30"/>
      <c r="AP73" s="30"/>
      <c r="AQ73" s="30"/>
      <c r="AR73" s="30"/>
      <c r="AS73" s="30"/>
      <c r="AT73" s="39"/>
    </row>
    <row r="74" spans="11:46" ht="13.5">
      <c r="K74" s="30"/>
      <c r="AL74" s="38"/>
      <c r="AM74" s="30"/>
      <c r="AN74" s="58" t="s">
        <v>754</v>
      </c>
      <c r="AO74" s="30"/>
      <c r="AP74" s="63" t="s">
        <v>378</v>
      </c>
      <c r="AQ74" s="30"/>
      <c r="AR74" s="30"/>
      <c r="AS74" s="30"/>
      <c r="AT74" s="39"/>
    </row>
    <row r="75" spans="11:46" ht="13.5">
      <c r="K75" s="30"/>
      <c r="AL75" s="38"/>
      <c r="AM75" s="30"/>
      <c r="AN75" s="151">
        <f ca="1">TODAY()</f>
        <v>39990</v>
      </c>
      <c r="AO75" s="30"/>
      <c r="AP75" s="199">
        <v>4</v>
      </c>
      <c r="AQ75" s="30"/>
      <c r="AR75" s="30"/>
      <c r="AS75" s="30"/>
      <c r="AT75" s="39"/>
    </row>
    <row r="76" spans="11:46" ht="13.5">
      <c r="K76" s="30"/>
      <c r="AL76" s="38"/>
      <c r="AM76" s="30"/>
      <c r="AN76" s="30"/>
      <c r="AO76" s="30"/>
      <c r="AP76" s="30"/>
      <c r="AQ76" s="30"/>
      <c r="AR76" s="30"/>
      <c r="AS76" s="30"/>
      <c r="AT76" s="39"/>
    </row>
    <row r="77" spans="11:46" ht="13.5">
      <c r="K77" s="30"/>
      <c r="AL77" s="38"/>
      <c r="AM77" s="30"/>
      <c r="AN77" s="30"/>
      <c r="AO77" s="30"/>
      <c r="AP77" s="30"/>
      <c r="AQ77" s="30"/>
      <c r="AR77" s="30"/>
      <c r="AS77" s="30"/>
      <c r="AT77" s="39"/>
    </row>
    <row r="78" spans="11:46" ht="13.5">
      <c r="K78" s="30"/>
      <c r="AL78" s="38"/>
      <c r="AM78" s="30"/>
      <c r="AN78" s="30"/>
      <c r="AO78" s="30"/>
      <c r="AP78" s="166">
        <f>EOMONTH(AN75,AP75)</f>
        <v>40117</v>
      </c>
      <c r="AQ78" s="30"/>
      <c r="AR78" s="30"/>
      <c r="AS78" s="30"/>
      <c r="AT78" s="39"/>
    </row>
    <row r="79" spans="11:46" ht="13.5">
      <c r="K79" s="30"/>
      <c r="AL79" s="38"/>
      <c r="AM79" s="30"/>
      <c r="AN79" s="30"/>
      <c r="AO79" s="30"/>
      <c r="AP79" s="63" t="s">
        <v>142</v>
      </c>
      <c r="AQ79" s="30"/>
      <c r="AR79" s="30"/>
      <c r="AS79" s="30"/>
      <c r="AT79" s="39"/>
    </row>
    <row r="80" spans="11:46" ht="13.5">
      <c r="K80" s="30"/>
      <c r="AL80" s="38"/>
      <c r="AM80" s="30"/>
      <c r="AN80" s="3" t="s">
        <v>759</v>
      </c>
      <c r="AO80" s="30"/>
      <c r="AP80" s="30"/>
      <c r="AQ80" s="30"/>
      <c r="AR80" s="30"/>
      <c r="AS80" s="30"/>
      <c r="AT80" s="39"/>
    </row>
    <row r="81" spans="11:46" ht="13.5">
      <c r="K81" s="30"/>
      <c r="AL81" s="38"/>
      <c r="AM81" s="30"/>
      <c r="AN81" s="4" t="s">
        <v>760</v>
      </c>
      <c r="AO81" s="30"/>
      <c r="AP81" s="30"/>
      <c r="AQ81" s="30"/>
      <c r="AR81" s="30"/>
      <c r="AS81" s="30"/>
      <c r="AT81" s="39"/>
    </row>
    <row r="82" spans="11:46" ht="13.5">
      <c r="K82" s="30"/>
      <c r="AL82" s="38"/>
      <c r="AM82" s="30"/>
      <c r="AN82" s="30"/>
      <c r="AO82" s="30"/>
      <c r="AP82" s="30"/>
      <c r="AQ82" s="30"/>
      <c r="AR82" s="30"/>
      <c r="AS82" s="30"/>
      <c r="AT82" s="39"/>
    </row>
    <row r="83" spans="11:46" ht="13.5">
      <c r="K83" s="30"/>
      <c r="AL83" s="38"/>
      <c r="AM83" s="30"/>
      <c r="AN83" s="30"/>
      <c r="AO83" s="30"/>
      <c r="AP83" s="30"/>
      <c r="AQ83" s="30"/>
      <c r="AR83" s="30"/>
      <c r="AS83" s="30"/>
      <c r="AT83" s="39"/>
    </row>
    <row r="84" spans="11:46" ht="13.5">
      <c r="K84" s="30"/>
      <c r="AL84" s="38"/>
      <c r="AM84" s="30"/>
      <c r="AN84" s="30"/>
      <c r="AO84" s="30"/>
      <c r="AP84" s="30"/>
      <c r="AQ84" s="30"/>
      <c r="AR84" s="30"/>
      <c r="AS84" s="30"/>
      <c r="AT84" s="39"/>
    </row>
    <row r="85" spans="11:46" ht="13.5">
      <c r="K85" s="30"/>
      <c r="AL85" s="38"/>
      <c r="AM85" s="30"/>
      <c r="AN85" s="30"/>
      <c r="AO85" s="30"/>
      <c r="AP85" s="30"/>
      <c r="AQ85" s="30"/>
      <c r="AR85" s="30"/>
      <c r="AS85" s="30"/>
      <c r="AT85" s="39"/>
    </row>
    <row r="86" spans="11:46" ht="13.5">
      <c r="K86" s="30"/>
      <c r="AL86" s="38"/>
      <c r="AM86" s="30"/>
      <c r="AN86" s="30"/>
      <c r="AO86" s="30"/>
      <c r="AP86" s="30"/>
      <c r="AQ86" s="30"/>
      <c r="AR86" s="30"/>
      <c r="AS86" s="30"/>
      <c r="AT86" s="39"/>
    </row>
    <row r="87" spans="11:46" ht="13.5">
      <c r="K87" s="30"/>
      <c r="AL87" s="38"/>
      <c r="AM87" s="30"/>
      <c r="AN87" s="30"/>
      <c r="AO87" s="10"/>
      <c r="AP87" s="30"/>
      <c r="AQ87" s="161"/>
      <c r="AR87" s="30"/>
      <c r="AS87" s="30"/>
      <c r="AT87" s="39"/>
    </row>
    <row r="88" spans="11:46" ht="13.5">
      <c r="K88" s="30"/>
      <c r="AL88" s="38"/>
      <c r="AM88" s="30"/>
      <c r="AN88" s="30"/>
      <c r="AO88" s="30"/>
      <c r="AP88" s="30"/>
      <c r="AQ88" s="30"/>
      <c r="AR88" s="30"/>
      <c r="AS88" s="30"/>
      <c r="AT88" s="39"/>
    </row>
    <row r="89" spans="11:46" ht="14.25" thickBot="1">
      <c r="K89" s="30"/>
      <c r="AL89" s="50"/>
      <c r="AM89" s="51"/>
      <c r="AN89" s="51"/>
      <c r="AO89" s="51"/>
      <c r="AP89" s="51"/>
      <c r="AQ89" s="51"/>
      <c r="AR89" s="51"/>
      <c r="AS89" s="51"/>
      <c r="AT89" s="52"/>
    </row>
    <row r="94" spans="11:34" ht="13.5">
      <c r="K94" s="30"/>
      <c r="Z94" s="30"/>
      <c r="AA94" s="40"/>
      <c r="AB94" s="30"/>
      <c r="AC94" s="30"/>
      <c r="AD94" s="30"/>
      <c r="AE94" s="30"/>
      <c r="AF94" s="30"/>
      <c r="AG94" s="30"/>
      <c r="AH94" s="30"/>
    </row>
    <row r="95" spans="11:34" ht="13.5">
      <c r="K95" s="30"/>
      <c r="Z95" s="30"/>
      <c r="AA95" s="30"/>
      <c r="AB95" s="30"/>
      <c r="AC95" s="30"/>
      <c r="AD95" s="30"/>
      <c r="AE95" s="30"/>
      <c r="AF95" s="30"/>
      <c r="AG95" s="30"/>
      <c r="AH95" s="30"/>
    </row>
    <row r="96" spans="11:34" ht="13.5">
      <c r="K96" s="30"/>
      <c r="Z96" s="30"/>
      <c r="AA96" s="30"/>
      <c r="AB96" s="30"/>
      <c r="AC96" s="30"/>
      <c r="AD96" s="30"/>
      <c r="AE96" s="30"/>
      <c r="AF96" s="30"/>
      <c r="AG96" s="30"/>
      <c r="AH96" s="30"/>
    </row>
    <row r="97" spans="11:34" ht="13.5">
      <c r="K97" s="30"/>
      <c r="Z97" s="30"/>
      <c r="AA97" s="30"/>
      <c r="AB97" s="30"/>
      <c r="AC97" s="30"/>
      <c r="AD97" s="30"/>
      <c r="AE97" s="30"/>
      <c r="AF97" s="30"/>
      <c r="AG97" s="30"/>
      <c r="AH97" s="30"/>
    </row>
    <row r="98" spans="11:34" ht="13.5">
      <c r="K98" s="30"/>
      <c r="Z98" s="30"/>
      <c r="AA98" s="30"/>
      <c r="AB98" s="30"/>
      <c r="AC98" s="30"/>
      <c r="AD98" s="30"/>
      <c r="AE98" s="30"/>
      <c r="AF98" s="30"/>
      <c r="AG98" s="30"/>
      <c r="AH98" s="30"/>
    </row>
    <row r="99" spans="11:34" ht="13.5">
      <c r="K99" s="30"/>
      <c r="Z99" s="30"/>
      <c r="AA99" s="30"/>
      <c r="AB99" s="30"/>
      <c r="AC99" s="30"/>
      <c r="AD99" s="30"/>
      <c r="AE99" s="30"/>
      <c r="AF99" s="30"/>
      <c r="AG99" s="30"/>
      <c r="AH99" s="30"/>
    </row>
    <row r="100" spans="11:34" ht="13.5">
      <c r="K100" s="30"/>
      <c r="Z100" s="30"/>
      <c r="AA100" s="30"/>
      <c r="AB100" s="30"/>
      <c r="AC100" s="30"/>
      <c r="AD100" s="30"/>
      <c r="AE100" s="30"/>
      <c r="AF100" s="30"/>
      <c r="AG100" s="30"/>
      <c r="AH100" s="30"/>
    </row>
    <row r="101" spans="11:34" ht="13.5">
      <c r="K101" s="30"/>
      <c r="Z101" s="30"/>
      <c r="AA101" s="30"/>
      <c r="AB101" s="30"/>
      <c r="AC101" s="30"/>
      <c r="AD101" s="30"/>
      <c r="AE101" s="30"/>
      <c r="AF101" s="30"/>
      <c r="AG101" s="30"/>
      <c r="AH101" s="30"/>
    </row>
    <row r="102" spans="11:34" ht="13.5">
      <c r="K102" s="30"/>
      <c r="Z102" s="30"/>
      <c r="AA102" s="30"/>
      <c r="AB102" s="30"/>
      <c r="AC102" s="30"/>
      <c r="AD102" s="30"/>
      <c r="AE102" s="30"/>
      <c r="AF102" s="30"/>
      <c r="AG102" s="30"/>
      <c r="AH102" s="30"/>
    </row>
    <row r="103" spans="11:34" ht="13.5">
      <c r="K103" s="30"/>
      <c r="Z103" s="30"/>
      <c r="AA103" s="30"/>
      <c r="AB103" s="30"/>
      <c r="AC103" s="30"/>
      <c r="AD103" s="30"/>
      <c r="AE103" s="30"/>
      <c r="AF103" s="30"/>
      <c r="AG103" s="30"/>
      <c r="AH103" s="30"/>
    </row>
    <row r="104" spans="11:34" ht="13.5">
      <c r="K104" s="30"/>
      <c r="Z104" s="30"/>
      <c r="AA104" s="30"/>
      <c r="AB104" s="30"/>
      <c r="AC104" s="30"/>
      <c r="AD104" s="30"/>
      <c r="AE104" s="30"/>
      <c r="AF104" s="30"/>
      <c r="AG104" s="30"/>
      <c r="AH104" s="30"/>
    </row>
    <row r="105" spans="11:34" ht="13.5">
      <c r="K105" s="30"/>
      <c r="Z105" s="30"/>
      <c r="AA105" s="30"/>
      <c r="AB105" s="30"/>
      <c r="AC105" s="30"/>
      <c r="AD105" s="30"/>
      <c r="AE105" s="30"/>
      <c r="AF105" s="30"/>
      <c r="AG105" s="30"/>
      <c r="AH105" s="30"/>
    </row>
    <row r="106" spans="11:34" ht="13.5">
      <c r="K106" s="30"/>
      <c r="Z106" s="30"/>
      <c r="AA106" s="30"/>
      <c r="AB106" s="30"/>
      <c r="AC106" s="30"/>
      <c r="AD106" s="30"/>
      <c r="AE106" s="30"/>
      <c r="AF106" s="30"/>
      <c r="AG106" s="30"/>
      <c r="AH106" s="30"/>
    </row>
    <row r="107" spans="11:34" ht="13.5">
      <c r="K107" s="30"/>
      <c r="Z107" s="30"/>
      <c r="AA107" s="30"/>
      <c r="AB107" s="30"/>
      <c r="AC107" s="30"/>
      <c r="AD107" s="30"/>
      <c r="AE107" s="30"/>
      <c r="AF107" s="30"/>
      <c r="AG107" s="30"/>
      <c r="AH107" s="30"/>
    </row>
    <row r="108" spans="11:34" ht="13.5">
      <c r="K108" s="30"/>
      <c r="Z108" s="30"/>
      <c r="AA108" s="30"/>
      <c r="AB108" s="30"/>
      <c r="AC108" s="30"/>
      <c r="AD108" s="30"/>
      <c r="AE108" s="30"/>
      <c r="AF108" s="30"/>
      <c r="AG108" s="30"/>
      <c r="AH108" s="30"/>
    </row>
    <row r="109" spans="11:34" ht="13.5">
      <c r="K109" s="30"/>
      <c r="Z109" s="30"/>
      <c r="AA109" s="30"/>
      <c r="AB109" s="30"/>
      <c r="AC109" s="30"/>
      <c r="AD109" s="30"/>
      <c r="AE109" s="30"/>
      <c r="AF109" s="30"/>
      <c r="AG109" s="30"/>
      <c r="AH109" s="30"/>
    </row>
    <row r="110" spans="11:34" ht="13.5">
      <c r="K110" s="30"/>
      <c r="Z110" s="30"/>
      <c r="AA110" s="30"/>
      <c r="AB110" s="30"/>
      <c r="AC110" s="30"/>
      <c r="AD110" s="30"/>
      <c r="AE110" s="30"/>
      <c r="AF110" s="30"/>
      <c r="AG110" s="30"/>
      <c r="AH110" s="30"/>
    </row>
    <row r="111" spans="11:34" ht="13.5">
      <c r="K111" s="30"/>
      <c r="Z111" s="30"/>
      <c r="AA111" s="30"/>
      <c r="AB111" s="30"/>
      <c r="AC111" s="30"/>
      <c r="AD111" s="30"/>
      <c r="AE111" s="30"/>
      <c r="AF111" s="30"/>
      <c r="AG111" s="30"/>
      <c r="AH111" s="30"/>
    </row>
    <row r="112" spans="11:34" ht="13.5">
      <c r="K112" s="30"/>
      <c r="Z112" s="30"/>
      <c r="AA112" s="30"/>
      <c r="AB112" s="30"/>
      <c r="AC112" s="30"/>
      <c r="AD112" s="30"/>
      <c r="AE112" s="30"/>
      <c r="AF112" s="30"/>
      <c r="AG112" s="30"/>
      <c r="AH112" s="30"/>
    </row>
    <row r="117" ht="13.5">
      <c r="K117" s="30"/>
    </row>
    <row r="118" ht="13.5">
      <c r="K118" s="30"/>
    </row>
    <row r="119" ht="13.5">
      <c r="K119" s="30"/>
    </row>
    <row r="120" ht="13.5">
      <c r="K120" s="30"/>
    </row>
    <row r="121" ht="13.5">
      <c r="K121" s="30"/>
    </row>
    <row r="122" ht="13.5">
      <c r="K122" s="30"/>
    </row>
    <row r="123" ht="13.5">
      <c r="K123" s="30"/>
    </row>
    <row r="124" ht="13.5">
      <c r="K124" s="30"/>
    </row>
    <row r="125" ht="13.5">
      <c r="K125" s="30"/>
    </row>
    <row r="126" ht="13.5">
      <c r="K126" s="30"/>
    </row>
    <row r="127" ht="13.5">
      <c r="K127" s="30"/>
    </row>
    <row r="128" ht="13.5">
      <c r="K128" s="30"/>
    </row>
    <row r="129" ht="13.5">
      <c r="K129" s="30"/>
    </row>
    <row r="130" ht="13.5">
      <c r="K130" s="30"/>
    </row>
    <row r="131" ht="13.5">
      <c r="K131" s="30"/>
    </row>
    <row r="132" ht="13.5">
      <c r="K132" s="30"/>
    </row>
    <row r="133" ht="13.5">
      <c r="K133" s="30"/>
    </row>
    <row r="134" ht="13.5">
      <c r="K134" s="30"/>
    </row>
    <row r="135" ht="13.5">
      <c r="K135" s="30"/>
    </row>
  </sheetData>
  <sheetProtection/>
  <mergeCells count="12">
    <mergeCell ref="D40:I40"/>
    <mergeCell ref="D41:I41"/>
    <mergeCell ref="D51:E51"/>
    <mergeCell ref="AB5:AC5"/>
    <mergeCell ref="AB10:AC10"/>
    <mergeCell ref="D7:F7"/>
    <mergeCell ref="D15:F15"/>
    <mergeCell ref="D35:I35"/>
    <mergeCell ref="D36:I36"/>
    <mergeCell ref="D37:I37"/>
    <mergeCell ref="D38:I38"/>
    <mergeCell ref="D39:I39"/>
  </mergeCells>
  <printOptions/>
  <pageMargins left="0.787" right="0.787" top="0.984" bottom="0.984" header="0.512" footer="0.512"/>
  <pageSetup orientation="portrait" paperSize="9"/>
</worksheet>
</file>

<file path=xl/worksheets/sheet4.xml><?xml version="1.0" encoding="utf-8"?>
<worksheet xmlns="http://schemas.openxmlformats.org/spreadsheetml/2006/main" xmlns:r="http://schemas.openxmlformats.org/officeDocument/2006/relationships">
  <sheetPr codeName="Sheet5"/>
  <dimension ref="B2:AH66"/>
  <sheetViews>
    <sheetView showGridLines="0" zoomScalePageLayoutView="0" workbookViewId="0" topLeftCell="A1">
      <selection activeCell="A1" sqref="A1"/>
    </sheetView>
  </sheetViews>
  <sheetFormatPr defaultColWidth="8.796875" defaultRowHeight="14.25"/>
  <cols>
    <col min="1" max="2" width="3.69921875" style="4" customWidth="1"/>
    <col min="3" max="3" width="9.3984375" style="4" bestFit="1" customWidth="1"/>
    <col min="4" max="5" width="9.09765625" style="4" bestFit="1" customWidth="1"/>
    <col min="6" max="7" width="10.3984375" style="4" bestFit="1" customWidth="1"/>
    <col min="8" max="8" width="9.09765625" style="4" bestFit="1" customWidth="1"/>
    <col min="9" max="12" width="9" style="4" customWidth="1"/>
    <col min="13" max="14" width="3.69921875" style="4" customWidth="1"/>
    <col min="15" max="17" width="9.09765625" style="4" bestFit="1" customWidth="1"/>
    <col min="18" max="19" width="10.3984375" style="4" bestFit="1" customWidth="1"/>
    <col min="20" max="20" width="9.09765625" style="4" bestFit="1" customWidth="1"/>
    <col min="21" max="24" width="9" style="4" customWidth="1"/>
    <col min="25" max="26" width="3.69921875" style="4" customWidth="1"/>
    <col min="27" max="28" width="9.09765625" style="4" bestFit="1" customWidth="1"/>
    <col min="29" max="29" width="9.3984375" style="4" bestFit="1" customWidth="1"/>
    <col min="30" max="30" width="9.09765625" style="4" bestFit="1" customWidth="1"/>
    <col min="31" max="31" width="9.3984375" style="4" bestFit="1" customWidth="1"/>
    <col min="32" max="32" width="9.09765625" style="4" bestFit="1" customWidth="1"/>
    <col min="33" max="16384" width="9" style="4" customWidth="1"/>
  </cols>
  <sheetData>
    <row r="1" ht="14.25" thickBot="1"/>
    <row r="2" spans="2:34" ht="17.25">
      <c r="B2" s="34"/>
      <c r="C2" s="35" t="s">
        <v>689</v>
      </c>
      <c r="D2" s="36"/>
      <c r="E2" s="36"/>
      <c r="F2" s="36"/>
      <c r="G2" s="36"/>
      <c r="H2" s="36"/>
      <c r="I2" s="36"/>
      <c r="J2" s="37"/>
      <c r="N2" s="34"/>
      <c r="O2" s="35" t="s">
        <v>694</v>
      </c>
      <c r="P2" s="36"/>
      <c r="Q2" s="36"/>
      <c r="R2" s="36"/>
      <c r="S2" s="36"/>
      <c r="T2" s="36"/>
      <c r="U2" s="36"/>
      <c r="V2" s="37"/>
      <c r="Z2" s="34"/>
      <c r="AA2" s="35" t="s">
        <v>695</v>
      </c>
      <c r="AB2" s="36"/>
      <c r="AC2" s="36"/>
      <c r="AD2" s="36"/>
      <c r="AE2" s="36"/>
      <c r="AF2" s="36"/>
      <c r="AG2" s="36"/>
      <c r="AH2" s="37"/>
    </row>
    <row r="3" spans="2:34" ht="13.5">
      <c r="B3" s="38"/>
      <c r="D3" s="3" t="s">
        <v>176</v>
      </c>
      <c r="E3" s="30"/>
      <c r="F3" s="30"/>
      <c r="G3" s="30"/>
      <c r="H3" s="30"/>
      <c r="I3" s="30"/>
      <c r="J3" s="39"/>
      <c r="N3" s="38"/>
      <c r="P3" s="3" t="s">
        <v>177</v>
      </c>
      <c r="Q3" s="30"/>
      <c r="R3" s="30"/>
      <c r="S3" s="30"/>
      <c r="T3" s="30"/>
      <c r="U3" s="30"/>
      <c r="V3" s="39"/>
      <c r="Z3" s="38"/>
      <c r="AA3" s="30"/>
      <c r="AB3" s="3" t="s">
        <v>710</v>
      </c>
      <c r="AC3" s="30"/>
      <c r="AD3" s="30"/>
      <c r="AE3" s="30"/>
      <c r="AF3" s="30"/>
      <c r="AG3" s="30"/>
      <c r="AH3" s="39"/>
    </row>
    <row r="4" spans="2:34" ht="13.5">
      <c r="B4" s="38"/>
      <c r="C4" s="30"/>
      <c r="D4" s="30"/>
      <c r="E4" s="30"/>
      <c r="F4" s="30"/>
      <c r="G4" s="30"/>
      <c r="H4" s="30"/>
      <c r="I4" s="30"/>
      <c r="J4" s="39"/>
      <c r="N4" s="38"/>
      <c r="O4" s="30"/>
      <c r="P4" s="30"/>
      <c r="Q4" s="30"/>
      <c r="R4" s="30"/>
      <c r="S4" s="30"/>
      <c r="T4" s="30"/>
      <c r="U4" s="30"/>
      <c r="V4" s="39"/>
      <c r="Z4" s="38"/>
      <c r="AA4" s="30"/>
      <c r="AB4" s="30"/>
      <c r="AC4" s="30"/>
      <c r="AD4" s="30"/>
      <c r="AE4" s="30"/>
      <c r="AF4" s="30"/>
      <c r="AG4" s="30"/>
      <c r="AH4" s="39"/>
    </row>
    <row r="5" spans="2:34" ht="13.5">
      <c r="B5" s="38"/>
      <c r="H5" s="30"/>
      <c r="I5" s="30"/>
      <c r="J5" s="39"/>
      <c r="N5" s="38"/>
      <c r="U5" s="30"/>
      <c r="V5" s="39"/>
      <c r="Z5" s="38"/>
      <c r="AG5" s="30"/>
      <c r="AH5" s="39"/>
    </row>
    <row r="6" spans="2:34" ht="13.5">
      <c r="B6" s="38"/>
      <c r="H6" s="30"/>
      <c r="I6" s="30"/>
      <c r="J6" s="39"/>
      <c r="N6" s="38"/>
      <c r="O6" s="4" t="s">
        <v>729</v>
      </c>
      <c r="T6" s="30"/>
      <c r="U6" s="30"/>
      <c r="V6" s="39"/>
      <c r="Z6" s="38"/>
      <c r="AA6" s="4" t="s">
        <v>730</v>
      </c>
      <c r="AG6" s="30"/>
      <c r="AH6" s="39"/>
    </row>
    <row r="7" spans="2:34" ht="13.5">
      <c r="B7" s="38"/>
      <c r="C7" s="59" t="s">
        <v>178</v>
      </c>
      <c r="D7" s="59" t="s">
        <v>179</v>
      </c>
      <c r="E7" s="59" t="s">
        <v>180</v>
      </c>
      <c r="F7" s="59" t="s">
        <v>181</v>
      </c>
      <c r="G7" s="59" t="s">
        <v>182</v>
      </c>
      <c r="H7" s="30"/>
      <c r="I7" s="30"/>
      <c r="J7" s="39"/>
      <c r="N7" s="38"/>
      <c r="O7" s="60" t="s">
        <v>721</v>
      </c>
      <c r="P7" s="59" t="s">
        <v>708</v>
      </c>
      <c r="Q7" s="59" t="s">
        <v>705</v>
      </c>
      <c r="R7" s="73" t="s">
        <v>706</v>
      </c>
      <c r="S7" s="73" t="s">
        <v>707</v>
      </c>
      <c r="T7" s="30"/>
      <c r="U7" s="30"/>
      <c r="V7" s="39"/>
      <c r="Z7" s="38"/>
      <c r="AA7" s="59" t="s">
        <v>708</v>
      </c>
      <c r="AB7" s="60" t="s">
        <v>704</v>
      </c>
      <c r="AC7" s="59" t="s">
        <v>705</v>
      </c>
      <c r="AD7" s="73" t="s">
        <v>706</v>
      </c>
      <c r="AE7" s="73" t="s">
        <v>707</v>
      </c>
      <c r="AF7" s="73" t="s">
        <v>711</v>
      </c>
      <c r="AG7" s="30"/>
      <c r="AH7" s="39"/>
    </row>
    <row r="8" spans="2:34" ht="13.5">
      <c r="B8" s="38"/>
      <c r="C8" s="197">
        <v>3000000</v>
      </c>
      <c r="D8" s="197">
        <v>300000</v>
      </c>
      <c r="E8" s="197">
        <v>10</v>
      </c>
      <c r="F8" s="197">
        <v>2</v>
      </c>
      <c r="G8" s="197">
        <v>5</v>
      </c>
      <c r="H8" s="30"/>
      <c r="I8" s="30"/>
      <c r="J8" s="39"/>
      <c r="N8" s="38"/>
      <c r="O8" s="204">
        <v>0.027</v>
      </c>
      <c r="P8" s="197">
        <v>36</v>
      </c>
      <c r="Q8" s="197">
        <v>0</v>
      </c>
      <c r="R8" s="197">
        <v>1500000</v>
      </c>
      <c r="S8" s="197">
        <v>1</v>
      </c>
      <c r="T8" s="30"/>
      <c r="U8" s="30"/>
      <c r="V8" s="39"/>
      <c r="Z8" s="38"/>
      <c r="AA8" s="197">
        <v>36</v>
      </c>
      <c r="AB8" s="197">
        <v>-50000</v>
      </c>
      <c r="AC8" s="197">
        <v>1500000</v>
      </c>
      <c r="AD8" s="197">
        <v>0</v>
      </c>
      <c r="AE8" s="197">
        <v>1</v>
      </c>
      <c r="AF8" s="203">
        <v>0.1</v>
      </c>
      <c r="AG8" s="30"/>
      <c r="AH8" s="39"/>
    </row>
    <row r="9" spans="2:34" ht="13.5">
      <c r="B9" s="38"/>
      <c r="C9" s="30"/>
      <c r="D9" s="30"/>
      <c r="E9" s="30"/>
      <c r="F9" s="30"/>
      <c r="G9" s="30"/>
      <c r="H9" s="30"/>
      <c r="I9" s="30"/>
      <c r="J9" s="39"/>
      <c r="N9" s="38"/>
      <c r="O9" s="30"/>
      <c r="P9" s="30"/>
      <c r="Q9" s="30"/>
      <c r="R9" s="30"/>
      <c r="S9" s="30"/>
      <c r="T9" s="30"/>
      <c r="U9" s="30"/>
      <c r="V9" s="39"/>
      <c r="Z9" s="38"/>
      <c r="AA9" s="30"/>
      <c r="AB9" s="30"/>
      <c r="AC9" s="30"/>
      <c r="AD9" s="30"/>
      <c r="AE9" s="30"/>
      <c r="AF9" s="30"/>
      <c r="AG9" s="30"/>
      <c r="AH9" s="39"/>
    </row>
    <row r="10" spans="2:34" ht="13.5">
      <c r="B10" s="38"/>
      <c r="C10" s="30"/>
      <c r="D10" s="30" t="s">
        <v>719</v>
      </c>
      <c r="E10" s="30"/>
      <c r="F10" s="30"/>
      <c r="I10" s="30"/>
      <c r="J10" s="39"/>
      <c r="N10" s="38"/>
      <c r="O10" s="30"/>
      <c r="P10" s="30" t="s">
        <v>731</v>
      </c>
      <c r="Q10" s="30"/>
      <c r="R10" s="30"/>
      <c r="S10" s="30"/>
      <c r="T10" s="30"/>
      <c r="U10" s="30"/>
      <c r="V10" s="39"/>
      <c r="Z10" s="38"/>
      <c r="AA10" s="30"/>
      <c r="AB10" s="30" t="s">
        <v>725</v>
      </c>
      <c r="AC10" s="30"/>
      <c r="AD10" s="30"/>
      <c r="AE10" s="30"/>
      <c r="AF10" s="30"/>
      <c r="AG10" s="30"/>
      <c r="AH10" s="39"/>
    </row>
    <row r="11" spans="2:34" ht="13.5">
      <c r="B11" s="38"/>
      <c r="C11" s="30"/>
      <c r="D11" s="4" t="s">
        <v>718</v>
      </c>
      <c r="I11" s="30"/>
      <c r="J11" s="39"/>
      <c r="N11" s="38"/>
      <c r="O11" s="30"/>
      <c r="P11" s="30" t="s">
        <v>732</v>
      </c>
      <c r="Q11" s="30"/>
      <c r="T11" s="30"/>
      <c r="U11" s="30"/>
      <c r="V11" s="39"/>
      <c r="Z11" s="38"/>
      <c r="AA11" s="30"/>
      <c r="AB11" s="30" t="s">
        <v>726</v>
      </c>
      <c r="AC11" s="30"/>
      <c r="AF11" s="30"/>
      <c r="AG11" s="30"/>
      <c r="AH11" s="39"/>
    </row>
    <row r="12" spans="2:34" ht="13.5">
      <c r="B12" s="38"/>
      <c r="J12" s="39"/>
      <c r="N12" s="38"/>
      <c r="O12" s="30"/>
      <c r="P12" s="30"/>
      <c r="Q12" s="30"/>
      <c r="T12" s="30"/>
      <c r="U12" s="30"/>
      <c r="V12" s="39"/>
      <c r="Z12" s="38"/>
      <c r="AA12" s="30"/>
      <c r="AB12" s="30"/>
      <c r="AC12" s="30"/>
      <c r="AF12" s="30"/>
      <c r="AG12" s="30"/>
      <c r="AH12" s="39"/>
    </row>
    <row r="13" spans="2:34" ht="13.5">
      <c r="B13" s="38"/>
      <c r="D13" s="30"/>
      <c r="E13" s="30"/>
      <c r="F13" s="30"/>
      <c r="G13" s="138">
        <f>DB(C8,D8,E8,F8,G8)</f>
        <v>564955</v>
      </c>
      <c r="J13" s="39"/>
      <c r="N13" s="38"/>
      <c r="O13" s="30"/>
      <c r="P13" s="30"/>
      <c r="Q13" s="30"/>
      <c r="R13" s="30"/>
      <c r="S13" s="138">
        <f>PMT(O8/12,P8,Q8,R8,S8)</f>
        <v>-39958.86982828745</v>
      </c>
      <c r="T13" s="30"/>
      <c r="U13" s="30"/>
      <c r="V13" s="39"/>
      <c r="Z13" s="38"/>
      <c r="AA13" s="30"/>
      <c r="AB13" s="30"/>
      <c r="AD13" s="30"/>
      <c r="AE13" s="139">
        <f>RATE(AA8,AB8,AC8,AD8,AE8,AF8)</f>
        <v>0.01083423745229806</v>
      </c>
      <c r="AF13" s="30"/>
      <c r="AG13" s="30"/>
      <c r="AH13" s="39"/>
    </row>
    <row r="14" spans="2:34" ht="13.5">
      <c r="B14" s="38"/>
      <c r="G14" s="58" t="s">
        <v>142</v>
      </c>
      <c r="J14" s="39"/>
      <c r="N14" s="38"/>
      <c r="O14" s="30"/>
      <c r="P14" s="30"/>
      <c r="Q14" s="30"/>
      <c r="R14" s="30"/>
      <c r="S14" s="58" t="s">
        <v>142</v>
      </c>
      <c r="T14" s="30"/>
      <c r="U14" s="30"/>
      <c r="V14" s="39"/>
      <c r="Z14" s="38"/>
      <c r="AA14" s="30"/>
      <c r="AB14" s="30"/>
      <c r="AD14" s="30"/>
      <c r="AE14" s="58" t="s">
        <v>142</v>
      </c>
      <c r="AF14" s="30"/>
      <c r="AG14" s="30"/>
      <c r="AH14" s="39"/>
    </row>
    <row r="15" spans="2:34" ht="13.5">
      <c r="B15" s="38"/>
      <c r="D15" s="3" t="s">
        <v>183</v>
      </c>
      <c r="J15" s="39"/>
      <c r="N15" s="38"/>
      <c r="O15" s="30"/>
      <c r="P15" s="30"/>
      <c r="Q15" s="30"/>
      <c r="R15" s="3" t="s">
        <v>713</v>
      </c>
      <c r="S15" s="30"/>
      <c r="T15" s="30"/>
      <c r="U15" s="30"/>
      <c r="V15" s="39"/>
      <c r="Z15" s="38"/>
      <c r="AA15" s="30"/>
      <c r="AB15" s="30"/>
      <c r="AC15" s="30"/>
      <c r="AD15" s="3" t="s">
        <v>323</v>
      </c>
      <c r="AE15" s="30"/>
      <c r="AF15" s="30"/>
      <c r="AG15" s="30"/>
      <c r="AH15" s="39"/>
    </row>
    <row r="16" spans="2:34" ht="13.5">
      <c r="B16" s="38"/>
      <c r="J16" s="39"/>
      <c r="N16" s="38"/>
      <c r="P16" s="30"/>
      <c r="Q16" s="30"/>
      <c r="R16" s="30"/>
      <c r="S16" s="30"/>
      <c r="T16" s="30"/>
      <c r="U16" s="30"/>
      <c r="V16" s="39"/>
      <c r="Z16" s="38"/>
      <c r="AB16" s="30"/>
      <c r="AC16" s="30"/>
      <c r="AD16" s="30"/>
      <c r="AE16" s="30"/>
      <c r="AF16" s="30"/>
      <c r="AG16" s="30"/>
      <c r="AH16" s="39"/>
    </row>
    <row r="17" spans="2:34" ht="13.5">
      <c r="B17" s="38"/>
      <c r="J17" s="39"/>
      <c r="N17" s="38"/>
      <c r="O17" s="30"/>
      <c r="P17" s="30"/>
      <c r="Q17" s="30"/>
      <c r="R17" s="30"/>
      <c r="S17" s="30"/>
      <c r="T17" s="30"/>
      <c r="U17" s="30"/>
      <c r="V17" s="39"/>
      <c r="Z17" s="38"/>
      <c r="AA17" s="30"/>
      <c r="AB17" s="30"/>
      <c r="AC17" s="30"/>
      <c r="AD17" s="30"/>
      <c r="AE17" s="30"/>
      <c r="AF17" s="30"/>
      <c r="AG17" s="30"/>
      <c r="AH17" s="39"/>
    </row>
    <row r="18" spans="2:34" ht="13.5">
      <c r="B18" s="38"/>
      <c r="D18" s="10"/>
      <c r="E18" s="30"/>
      <c r="F18" s="49"/>
      <c r="G18" s="30"/>
      <c r="H18" s="30"/>
      <c r="I18" s="30"/>
      <c r="J18" s="39"/>
      <c r="N18" s="38"/>
      <c r="O18" s="30"/>
      <c r="P18" s="10"/>
      <c r="Q18" s="30"/>
      <c r="R18" s="49"/>
      <c r="S18" s="30"/>
      <c r="T18" s="30"/>
      <c r="U18" s="30"/>
      <c r="V18" s="39"/>
      <c r="Z18" s="38"/>
      <c r="AA18" s="30"/>
      <c r="AB18" s="10"/>
      <c r="AC18" s="30"/>
      <c r="AD18" s="49"/>
      <c r="AE18" s="30"/>
      <c r="AF18" s="30"/>
      <c r="AG18" s="30"/>
      <c r="AH18" s="39"/>
    </row>
    <row r="19" spans="2:34" ht="13.5">
      <c r="B19" s="38"/>
      <c r="D19" s="30"/>
      <c r="E19" s="30"/>
      <c r="F19" s="30"/>
      <c r="G19" s="30"/>
      <c r="H19" s="30"/>
      <c r="I19" s="30"/>
      <c r="J19" s="39"/>
      <c r="N19" s="38"/>
      <c r="O19" s="30"/>
      <c r="P19" s="30"/>
      <c r="Q19" s="30"/>
      <c r="R19" s="30"/>
      <c r="S19" s="30"/>
      <c r="T19" s="30"/>
      <c r="U19" s="30"/>
      <c r="V19" s="39"/>
      <c r="Z19" s="38"/>
      <c r="AA19" s="30"/>
      <c r="AB19" s="30"/>
      <c r="AC19" s="30"/>
      <c r="AD19" s="30"/>
      <c r="AE19" s="30"/>
      <c r="AF19" s="30"/>
      <c r="AG19" s="30"/>
      <c r="AH19" s="39"/>
    </row>
    <row r="20" spans="2:34" ht="14.25" thickBot="1">
      <c r="B20" s="50"/>
      <c r="C20" s="51"/>
      <c r="D20" s="51"/>
      <c r="E20" s="51"/>
      <c r="F20" s="51"/>
      <c r="G20" s="51"/>
      <c r="H20" s="51"/>
      <c r="I20" s="51"/>
      <c r="J20" s="52"/>
      <c r="N20" s="50"/>
      <c r="O20" s="51"/>
      <c r="P20" s="51"/>
      <c r="Q20" s="51"/>
      <c r="R20" s="51"/>
      <c r="S20" s="51"/>
      <c r="T20" s="51"/>
      <c r="U20" s="51"/>
      <c r="V20" s="52"/>
      <c r="Z20" s="50"/>
      <c r="AA20" s="51"/>
      <c r="AB20" s="51"/>
      <c r="AC20" s="51"/>
      <c r="AD20" s="51"/>
      <c r="AE20" s="51"/>
      <c r="AF20" s="51"/>
      <c r="AG20" s="51"/>
      <c r="AH20" s="52"/>
    </row>
    <row r="24" ht="14.25" thickBot="1"/>
    <row r="25" spans="2:34" ht="17.25">
      <c r="B25" s="34"/>
      <c r="C25" s="35" t="s">
        <v>690</v>
      </c>
      <c r="D25" s="36"/>
      <c r="E25" s="36"/>
      <c r="F25" s="36"/>
      <c r="G25" s="36"/>
      <c r="H25" s="36"/>
      <c r="I25" s="36"/>
      <c r="J25" s="37"/>
      <c r="N25" s="34"/>
      <c r="O25" s="35" t="s">
        <v>693</v>
      </c>
      <c r="P25" s="36"/>
      <c r="Q25" s="36"/>
      <c r="R25" s="36"/>
      <c r="S25" s="36"/>
      <c r="T25" s="36"/>
      <c r="U25" s="36"/>
      <c r="V25" s="37"/>
      <c r="Z25" s="34"/>
      <c r="AA25" s="35" t="s">
        <v>702</v>
      </c>
      <c r="AB25" s="36"/>
      <c r="AC25" s="36"/>
      <c r="AD25" s="36"/>
      <c r="AE25" s="36"/>
      <c r="AF25" s="36"/>
      <c r="AG25" s="36"/>
      <c r="AH25" s="37"/>
    </row>
    <row r="26" spans="2:34" ht="13.5">
      <c r="B26" s="38"/>
      <c r="D26" s="3" t="s">
        <v>184</v>
      </c>
      <c r="E26" s="30"/>
      <c r="F26" s="30"/>
      <c r="G26" s="30"/>
      <c r="H26" s="30"/>
      <c r="I26" s="30"/>
      <c r="J26" s="39"/>
      <c r="N26" s="38"/>
      <c r="O26" s="30"/>
      <c r="P26" s="3" t="s">
        <v>185</v>
      </c>
      <c r="Q26" s="30"/>
      <c r="R26" s="30"/>
      <c r="S26" s="30"/>
      <c r="T26" s="30"/>
      <c r="U26" s="30"/>
      <c r="V26" s="39"/>
      <c r="Z26" s="38"/>
      <c r="AA26" s="41" t="s">
        <v>186</v>
      </c>
      <c r="AB26" s="228" t="s">
        <v>187</v>
      </c>
      <c r="AC26" s="229"/>
      <c r="AD26" s="229"/>
      <c r="AE26" s="229"/>
      <c r="AF26" s="229"/>
      <c r="AG26" s="230"/>
      <c r="AH26" s="39"/>
    </row>
    <row r="27" spans="2:34" ht="13.5">
      <c r="B27" s="38"/>
      <c r="C27" s="30"/>
      <c r="D27" s="30"/>
      <c r="E27" s="30"/>
      <c r="F27" s="30"/>
      <c r="G27" s="30"/>
      <c r="H27" s="30"/>
      <c r="I27" s="30"/>
      <c r="J27" s="39"/>
      <c r="N27" s="38"/>
      <c r="O27" s="30"/>
      <c r="P27" s="30"/>
      <c r="Q27" s="30"/>
      <c r="R27" s="30"/>
      <c r="S27" s="30"/>
      <c r="T27" s="30"/>
      <c r="U27" s="30"/>
      <c r="V27" s="39"/>
      <c r="Z27" s="38"/>
      <c r="AA27" s="41" t="s">
        <v>188</v>
      </c>
      <c r="AB27" s="228" t="s">
        <v>189</v>
      </c>
      <c r="AC27" s="229"/>
      <c r="AD27" s="229"/>
      <c r="AE27" s="229"/>
      <c r="AF27" s="229"/>
      <c r="AG27" s="230"/>
      <c r="AH27" s="39"/>
    </row>
    <row r="28" spans="2:34" ht="13.5">
      <c r="B28" s="38"/>
      <c r="I28" s="30"/>
      <c r="J28" s="39"/>
      <c r="N28" s="38"/>
      <c r="U28" s="30"/>
      <c r="V28" s="39"/>
      <c r="Z28" s="38"/>
      <c r="AA28" s="41" t="s">
        <v>190</v>
      </c>
      <c r="AB28" s="228" t="s">
        <v>191</v>
      </c>
      <c r="AC28" s="229"/>
      <c r="AD28" s="229"/>
      <c r="AE28" s="229"/>
      <c r="AF28" s="229"/>
      <c r="AG28" s="230"/>
      <c r="AH28" s="39"/>
    </row>
    <row r="29" spans="2:34" ht="13.5">
      <c r="B29" s="38"/>
      <c r="C29" s="4" t="s">
        <v>730</v>
      </c>
      <c r="I29" s="30"/>
      <c r="J29" s="39"/>
      <c r="N29" s="38"/>
      <c r="O29" s="4" t="s">
        <v>730</v>
      </c>
      <c r="V29" s="39"/>
      <c r="Z29" s="38"/>
      <c r="AA29" s="41" t="s">
        <v>192</v>
      </c>
      <c r="AB29" s="228" t="s">
        <v>193</v>
      </c>
      <c r="AC29" s="229"/>
      <c r="AD29" s="229"/>
      <c r="AE29" s="229"/>
      <c r="AF29" s="229"/>
      <c r="AG29" s="230"/>
      <c r="AH29" s="39"/>
    </row>
    <row r="30" spans="2:34" ht="13.5">
      <c r="B30" s="38"/>
      <c r="C30" s="60" t="s">
        <v>721</v>
      </c>
      <c r="D30" s="59" t="s">
        <v>194</v>
      </c>
      <c r="E30" s="59" t="s">
        <v>195</v>
      </c>
      <c r="F30" s="59" t="s">
        <v>196</v>
      </c>
      <c r="G30" s="59" t="s">
        <v>197</v>
      </c>
      <c r="H30" s="59" t="s">
        <v>198</v>
      </c>
      <c r="I30" s="30"/>
      <c r="J30" s="39"/>
      <c r="N30" s="38"/>
      <c r="O30" s="60" t="s">
        <v>721</v>
      </c>
      <c r="P30" s="59" t="s">
        <v>709</v>
      </c>
      <c r="Q30" s="59" t="s">
        <v>708</v>
      </c>
      <c r="R30" s="59" t="s">
        <v>705</v>
      </c>
      <c r="S30" s="73" t="s">
        <v>706</v>
      </c>
      <c r="T30" s="73" t="s">
        <v>707</v>
      </c>
      <c r="V30" s="39"/>
      <c r="Z30" s="38"/>
      <c r="AA30" s="140" t="s">
        <v>199</v>
      </c>
      <c r="AB30" s="231" t="s">
        <v>200</v>
      </c>
      <c r="AC30" s="232"/>
      <c r="AD30" s="232"/>
      <c r="AE30" s="232"/>
      <c r="AF30" s="232"/>
      <c r="AG30" s="233"/>
      <c r="AH30" s="39"/>
    </row>
    <row r="31" spans="2:34" ht="13.5">
      <c r="B31" s="38"/>
      <c r="C31" s="203">
        <v>0.26</v>
      </c>
      <c r="D31" s="197">
        <v>24</v>
      </c>
      <c r="E31" s="197">
        <v>36</v>
      </c>
      <c r="F31" s="197">
        <v>-1500000</v>
      </c>
      <c r="G31" s="197">
        <v>0</v>
      </c>
      <c r="H31" s="197">
        <v>0</v>
      </c>
      <c r="I31" s="30"/>
      <c r="J31" s="39"/>
      <c r="N31" s="38"/>
      <c r="O31" s="203">
        <v>0.26</v>
      </c>
      <c r="P31" s="197">
        <v>24</v>
      </c>
      <c r="Q31" s="197">
        <v>36</v>
      </c>
      <c r="R31" s="197">
        <v>-1500000</v>
      </c>
      <c r="S31" s="197">
        <v>0</v>
      </c>
      <c r="T31" s="197">
        <v>0</v>
      </c>
      <c r="U31" s="30"/>
      <c r="V31" s="39"/>
      <c r="Z31" s="38"/>
      <c r="AA31" s="41" t="s">
        <v>201</v>
      </c>
      <c r="AB31" s="237" t="s">
        <v>202</v>
      </c>
      <c r="AC31" s="237"/>
      <c r="AD31" s="237"/>
      <c r="AE31" s="237"/>
      <c r="AF31" s="237"/>
      <c r="AG31" s="237"/>
      <c r="AH31" s="39"/>
    </row>
    <row r="32" spans="2:34" ht="13.5">
      <c r="B32" s="38"/>
      <c r="J32" s="39"/>
      <c r="N32" s="38"/>
      <c r="O32" s="30"/>
      <c r="P32" s="30"/>
      <c r="Q32" s="30"/>
      <c r="R32" s="30"/>
      <c r="S32" s="30"/>
      <c r="T32" s="30"/>
      <c r="U32" s="30"/>
      <c r="V32" s="39"/>
      <c r="Z32" s="38"/>
      <c r="AA32" s="41" t="s">
        <v>203</v>
      </c>
      <c r="AB32" s="237" t="s">
        <v>204</v>
      </c>
      <c r="AC32" s="237"/>
      <c r="AD32" s="237"/>
      <c r="AE32" s="237"/>
      <c r="AF32" s="237"/>
      <c r="AG32" s="237"/>
      <c r="AH32" s="39"/>
    </row>
    <row r="33" spans="2:34" ht="13.5">
      <c r="B33" s="38"/>
      <c r="D33" s="30" t="s">
        <v>722</v>
      </c>
      <c r="J33" s="39"/>
      <c r="N33" s="38"/>
      <c r="O33" s="30"/>
      <c r="P33" s="30" t="s">
        <v>722</v>
      </c>
      <c r="Q33" s="30"/>
      <c r="R33" s="30"/>
      <c r="S33" s="30"/>
      <c r="T33" s="30"/>
      <c r="U33" s="30"/>
      <c r="V33" s="39"/>
      <c r="Z33" s="38"/>
      <c r="AA33" s="41" t="s">
        <v>195</v>
      </c>
      <c r="AB33" s="237" t="s">
        <v>205</v>
      </c>
      <c r="AC33" s="237"/>
      <c r="AD33" s="237"/>
      <c r="AE33" s="237"/>
      <c r="AF33" s="237"/>
      <c r="AG33" s="237"/>
      <c r="AH33" s="39"/>
    </row>
    <row r="34" spans="2:34" ht="13.5">
      <c r="B34" s="38"/>
      <c r="D34" s="30" t="s">
        <v>724</v>
      </c>
      <c r="J34" s="39"/>
      <c r="N34" s="38"/>
      <c r="O34" s="30"/>
      <c r="P34" s="30" t="s">
        <v>723</v>
      </c>
      <c r="T34" s="30"/>
      <c r="U34" s="30"/>
      <c r="V34" s="39"/>
      <c r="Z34" s="38"/>
      <c r="AA34" s="140" t="s">
        <v>206</v>
      </c>
      <c r="AB34" s="222" t="s">
        <v>207</v>
      </c>
      <c r="AC34" s="223"/>
      <c r="AD34" s="223"/>
      <c r="AE34" s="223"/>
      <c r="AF34" s="223"/>
      <c r="AG34" s="224"/>
      <c r="AH34" s="39"/>
    </row>
    <row r="35" spans="2:34" ht="13.5">
      <c r="B35" s="38"/>
      <c r="J35" s="39"/>
      <c r="N35" s="38"/>
      <c r="O35" s="30"/>
      <c r="P35" s="30"/>
      <c r="T35" s="30"/>
      <c r="U35" s="30"/>
      <c r="V35" s="39"/>
      <c r="Z35" s="38"/>
      <c r="AA35" s="141"/>
      <c r="AB35" s="225" t="s">
        <v>697</v>
      </c>
      <c r="AC35" s="226"/>
      <c r="AD35" s="226"/>
      <c r="AE35" s="226"/>
      <c r="AF35" s="226"/>
      <c r="AG35" s="227"/>
      <c r="AH35" s="39"/>
    </row>
    <row r="36" spans="2:34" ht="13.5">
      <c r="B36" s="38"/>
      <c r="G36" s="143">
        <f>IPMT(C31/12,D31,E31,F31,G31,H31)</f>
        <v>14698.127602663732</v>
      </c>
      <c r="J36" s="39"/>
      <c r="N36" s="38"/>
      <c r="O36" s="30"/>
      <c r="P36" s="30"/>
      <c r="Q36" s="30"/>
      <c r="R36" s="30"/>
      <c r="S36" s="138">
        <f>PPMT(O31/12,P31,Q31,R31,S31,T31)</f>
        <v>45737.80321697594</v>
      </c>
      <c r="T36" s="30"/>
      <c r="U36" s="30"/>
      <c r="V36" s="39"/>
      <c r="Z36" s="38"/>
      <c r="AA36" s="140" t="s">
        <v>208</v>
      </c>
      <c r="AB36" s="222" t="s">
        <v>209</v>
      </c>
      <c r="AC36" s="223"/>
      <c r="AD36" s="223"/>
      <c r="AE36" s="223"/>
      <c r="AF36" s="223"/>
      <c r="AG36" s="224"/>
      <c r="AH36" s="39"/>
    </row>
    <row r="37" spans="2:34" ht="13.5">
      <c r="B37" s="38"/>
      <c r="G37" s="58" t="s">
        <v>123</v>
      </c>
      <c r="J37" s="39"/>
      <c r="N37" s="38"/>
      <c r="O37" s="30"/>
      <c r="P37" s="30"/>
      <c r="Q37" s="30"/>
      <c r="R37" s="30"/>
      <c r="S37" s="58" t="s">
        <v>123</v>
      </c>
      <c r="T37" s="30"/>
      <c r="U37" s="30"/>
      <c r="V37" s="39"/>
      <c r="Z37" s="38"/>
      <c r="AA37" s="141"/>
      <c r="AB37" s="225" t="s">
        <v>698</v>
      </c>
      <c r="AC37" s="226"/>
      <c r="AD37" s="226"/>
      <c r="AE37" s="226"/>
      <c r="AF37" s="226"/>
      <c r="AG37" s="227"/>
      <c r="AH37" s="39"/>
    </row>
    <row r="38" spans="2:34" ht="13.5">
      <c r="B38" s="38"/>
      <c r="E38" s="3" t="s">
        <v>715</v>
      </c>
      <c r="J38" s="39"/>
      <c r="N38" s="38"/>
      <c r="O38" s="30"/>
      <c r="P38" s="30"/>
      <c r="Q38" s="3" t="s">
        <v>714</v>
      </c>
      <c r="S38" s="30"/>
      <c r="T38" s="30"/>
      <c r="U38" s="30"/>
      <c r="V38" s="39"/>
      <c r="Z38" s="38"/>
      <c r="AA38" s="140" t="s">
        <v>210</v>
      </c>
      <c r="AB38" s="222" t="s">
        <v>211</v>
      </c>
      <c r="AC38" s="223"/>
      <c r="AD38" s="223"/>
      <c r="AE38" s="223"/>
      <c r="AF38" s="223"/>
      <c r="AG38" s="224"/>
      <c r="AH38" s="144"/>
    </row>
    <row r="39" spans="2:34" ht="13.5">
      <c r="B39" s="38"/>
      <c r="J39" s="39"/>
      <c r="N39" s="38"/>
      <c r="P39" s="30"/>
      <c r="Q39" s="30"/>
      <c r="R39" s="30"/>
      <c r="S39" s="30"/>
      <c r="T39" s="30"/>
      <c r="U39" s="30"/>
      <c r="V39" s="39"/>
      <c r="Z39" s="38"/>
      <c r="AA39" s="141"/>
      <c r="AB39" s="225" t="s">
        <v>696</v>
      </c>
      <c r="AC39" s="226"/>
      <c r="AD39" s="226"/>
      <c r="AE39" s="226"/>
      <c r="AF39" s="226"/>
      <c r="AG39" s="227"/>
      <c r="AH39" s="39"/>
    </row>
    <row r="40" spans="2:34" ht="13.5">
      <c r="B40" s="38"/>
      <c r="J40" s="39"/>
      <c r="N40" s="38"/>
      <c r="O40" s="30"/>
      <c r="P40" s="30"/>
      <c r="Q40" s="30"/>
      <c r="R40" s="30"/>
      <c r="S40" s="30"/>
      <c r="T40" s="30"/>
      <c r="U40" s="30"/>
      <c r="V40" s="39"/>
      <c r="Z40" s="38"/>
      <c r="AA40" s="145" t="s">
        <v>699</v>
      </c>
      <c r="AB40" s="222" t="s">
        <v>700</v>
      </c>
      <c r="AC40" s="223"/>
      <c r="AD40" s="223"/>
      <c r="AE40" s="223"/>
      <c r="AF40" s="223"/>
      <c r="AG40" s="224"/>
      <c r="AH40" s="39"/>
    </row>
    <row r="41" spans="2:34" ht="13.5">
      <c r="B41" s="38"/>
      <c r="D41" s="10"/>
      <c r="F41" s="49"/>
      <c r="J41" s="39"/>
      <c r="N41" s="38"/>
      <c r="O41" s="30"/>
      <c r="P41" s="10"/>
      <c r="Q41" s="30"/>
      <c r="R41" s="49"/>
      <c r="S41" s="30"/>
      <c r="T41" s="30"/>
      <c r="U41" s="30"/>
      <c r="V41" s="39"/>
      <c r="Z41" s="38"/>
      <c r="AA41" s="141"/>
      <c r="AB41" s="225" t="s">
        <v>701</v>
      </c>
      <c r="AC41" s="226"/>
      <c r="AD41" s="226"/>
      <c r="AE41" s="226"/>
      <c r="AF41" s="226"/>
      <c r="AG41" s="227"/>
      <c r="AH41" s="146"/>
    </row>
    <row r="42" spans="2:34" ht="13.5">
      <c r="B42" s="38"/>
      <c r="F42" s="30"/>
      <c r="G42" s="30"/>
      <c r="H42" s="30"/>
      <c r="I42" s="30"/>
      <c r="J42" s="39"/>
      <c r="N42" s="38"/>
      <c r="O42" s="30"/>
      <c r="P42" s="30"/>
      <c r="Q42" s="30"/>
      <c r="R42" s="30"/>
      <c r="S42" s="30"/>
      <c r="T42" s="30"/>
      <c r="U42" s="30"/>
      <c r="V42" s="39"/>
      <c r="Z42" s="38"/>
      <c r="AA42" s="147" t="s">
        <v>711</v>
      </c>
      <c r="AB42" s="234" t="s">
        <v>212</v>
      </c>
      <c r="AC42" s="235"/>
      <c r="AD42" s="235"/>
      <c r="AE42" s="235"/>
      <c r="AF42" s="235"/>
      <c r="AG42" s="236"/>
      <c r="AH42" s="39"/>
    </row>
    <row r="43" spans="2:34" ht="14.25" thickBot="1">
      <c r="B43" s="50"/>
      <c r="C43" s="51"/>
      <c r="D43" s="51"/>
      <c r="E43" s="51"/>
      <c r="F43" s="51"/>
      <c r="G43" s="51"/>
      <c r="H43" s="51"/>
      <c r="I43" s="51"/>
      <c r="J43" s="52"/>
      <c r="N43" s="50"/>
      <c r="O43" s="51"/>
      <c r="P43" s="51"/>
      <c r="Q43" s="51"/>
      <c r="R43" s="51"/>
      <c r="S43" s="51"/>
      <c r="T43" s="51"/>
      <c r="U43" s="51"/>
      <c r="V43" s="52"/>
      <c r="Z43" s="50"/>
      <c r="AA43" s="51"/>
      <c r="AB43" s="51"/>
      <c r="AC43" s="51"/>
      <c r="AD43" s="51"/>
      <c r="AE43" s="51"/>
      <c r="AF43" s="51"/>
      <c r="AG43" s="51"/>
      <c r="AH43" s="52"/>
    </row>
    <row r="46" spans="28:33" ht="13.5">
      <c r="AB46" s="148"/>
      <c r="AC46" s="148"/>
      <c r="AD46" s="148"/>
      <c r="AE46" s="148"/>
      <c r="AF46" s="148"/>
      <c r="AG46" s="148"/>
    </row>
    <row r="47" ht="14.25" thickBot="1"/>
    <row r="48" spans="2:22" ht="17.25">
      <c r="B48" s="34"/>
      <c r="C48" s="35" t="s">
        <v>691</v>
      </c>
      <c r="D48" s="36"/>
      <c r="E48" s="36"/>
      <c r="F48" s="36"/>
      <c r="G48" s="36"/>
      <c r="H48" s="36"/>
      <c r="I48" s="36"/>
      <c r="J48" s="37"/>
      <c r="N48" s="34"/>
      <c r="O48" s="35" t="s">
        <v>692</v>
      </c>
      <c r="P48" s="36"/>
      <c r="Q48" s="36"/>
      <c r="R48" s="36"/>
      <c r="S48" s="36"/>
      <c r="T48" s="36"/>
      <c r="U48" s="36"/>
      <c r="V48" s="37"/>
    </row>
    <row r="49" spans="2:22" ht="13.5">
      <c r="B49" s="38"/>
      <c r="D49" s="3" t="s">
        <v>213</v>
      </c>
      <c r="E49" s="30"/>
      <c r="F49" s="30"/>
      <c r="G49" s="30"/>
      <c r="H49" s="30"/>
      <c r="I49" s="30"/>
      <c r="J49" s="39"/>
      <c r="N49" s="38"/>
      <c r="O49" s="30"/>
      <c r="P49" s="3" t="s">
        <v>214</v>
      </c>
      <c r="Q49" s="30"/>
      <c r="R49" s="30"/>
      <c r="S49" s="30"/>
      <c r="T49" s="30"/>
      <c r="U49" s="30"/>
      <c r="V49" s="39"/>
    </row>
    <row r="50" spans="2:22" ht="13.5">
      <c r="B50" s="38"/>
      <c r="C50" s="30"/>
      <c r="D50" s="30"/>
      <c r="E50" s="30"/>
      <c r="F50" s="30"/>
      <c r="G50" s="30"/>
      <c r="H50" s="30"/>
      <c r="I50" s="30"/>
      <c r="J50" s="39"/>
      <c r="N50" s="38"/>
      <c r="O50" s="30"/>
      <c r="P50" s="30"/>
      <c r="Q50" s="30"/>
      <c r="R50" s="30"/>
      <c r="S50" s="30"/>
      <c r="T50" s="30"/>
      <c r="U50" s="30"/>
      <c r="V50" s="39"/>
    </row>
    <row r="51" spans="2:22" ht="13.5">
      <c r="B51" s="38"/>
      <c r="H51" s="30"/>
      <c r="I51" s="30"/>
      <c r="J51" s="39"/>
      <c r="N51" s="38"/>
      <c r="T51" s="30"/>
      <c r="U51" s="30"/>
      <c r="V51" s="39"/>
    </row>
    <row r="52" spans="2:22" ht="13.5">
      <c r="B52" s="38"/>
      <c r="C52" s="4" t="s">
        <v>729</v>
      </c>
      <c r="H52" s="30"/>
      <c r="I52" s="30"/>
      <c r="J52" s="39"/>
      <c r="N52" s="38"/>
      <c r="O52" s="4" t="s">
        <v>730</v>
      </c>
      <c r="T52" s="30"/>
      <c r="U52" s="30"/>
      <c r="V52" s="39"/>
    </row>
    <row r="53" spans="2:22" ht="13.5">
      <c r="B53" s="38"/>
      <c r="C53" s="60" t="s">
        <v>721</v>
      </c>
      <c r="D53" s="60" t="s">
        <v>704</v>
      </c>
      <c r="E53" s="59" t="s">
        <v>705</v>
      </c>
      <c r="F53" s="73" t="s">
        <v>706</v>
      </c>
      <c r="G53" s="73" t="s">
        <v>707</v>
      </c>
      <c r="H53" s="30"/>
      <c r="I53" s="30"/>
      <c r="J53" s="39"/>
      <c r="N53" s="38"/>
      <c r="O53" s="60" t="s">
        <v>721</v>
      </c>
      <c r="P53" s="59" t="s">
        <v>708</v>
      </c>
      <c r="Q53" s="60" t="s">
        <v>704</v>
      </c>
      <c r="R53" s="73" t="s">
        <v>706</v>
      </c>
      <c r="S53" s="73" t="s">
        <v>707</v>
      </c>
      <c r="T53" s="30"/>
      <c r="U53" s="30"/>
      <c r="V53" s="39"/>
    </row>
    <row r="54" spans="2:22" ht="13.5">
      <c r="B54" s="38"/>
      <c r="C54" s="204">
        <v>0.027</v>
      </c>
      <c r="D54" s="197">
        <v>30000</v>
      </c>
      <c r="E54" s="197">
        <v>0</v>
      </c>
      <c r="F54" s="197">
        <v>-500000</v>
      </c>
      <c r="G54" s="197">
        <v>0</v>
      </c>
      <c r="H54" s="30"/>
      <c r="I54" s="30"/>
      <c r="J54" s="39"/>
      <c r="N54" s="38"/>
      <c r="O54" s="203">
        <v>0.26</v>
      </c>
      <c r="P54" s="197">
        <v>12</v>
      </c>
      <c r="Q54" s="197">
        <v>-50000</v>
      </c>
      <c r="R54" s="197">
        <v>0</v>
      </c>
      <c r="S54" s="197">
        <v>1</v>
      </c>
      <c r="T54" s="30"/>
      <c r="U54" s="30"/>
      <c r="V54" s="39"/>
    </row>
    <row r="55" spans="2:22" ht="13.5">
      <c r="B55" s="38"/>
      <c r="C55" s="30"/>
      <c r="D55" s="30"/>
      <c r="E55" s="30"/>
      <c r="F55" s="30"/>
      <c r="G55" s="30"/>
      <c r="H55" s="30"/>
      <c r="I55" s="30"/>
      <c r="J55" s="39"/>
      <c r="N55" s="38"/>
      <c r="O55" s="30"/>
      <c r="P55" s="30"/>
      <c r="Q55" s="30"/>
      <c r="R55" s="30"/>
      <c r="T55" s="30"/>
      <c r="U55" s="30"/>
      <c r="V55" s="39"/>
    </row>
    <row r="56" spans="2:22" ht="13.5">
      <c r="B56" s="38"/>
      <c r="C56" s="30"/>
      <c r="D56" s="4" t="s">
        <v>716</v>
      </c>
      <c r="E56" s="30"/>
      <c r="F56" s="30"/>
      <c r="G56" s="30"/>
      <c r="H56" s="30"/>
      <c r="I56" s="30"/>
      <c r="J56" s="39"/>
      <c r="N56" s="38"/>
      <c r="O56" s="30"/>
      <c r="P56" s="30" t="s">
        <v>727</v>
      </c>
      <c r="Q56" s="30"/>
      <c r="R56" s="30"/>
      <c r="S56" s="30"/>
      <c r="T56" s="30"/>
      <c r="U56" s="30"/>
      <c r="V56" s="39"/>
    </row>
    <row r="57" spans="2:22" ht="13.5">
      <c r="B57" s="38"/>
      <c r="C57" s="58"/>
      <c r="D57" s="30" t="s">
        <v>720</v>
      </c>
      <c r="E57" s="30"/>
      <c r="H57" s="30"/>
      <c r="I57" s="30"/>
      <c r="J57" s="39"/>
      <c r="N57" s="38"/>
      <c r="O57" s="30"/>
      <c r="P57" s="30" t="s">
        <v>728</v>
      </c>
      <c r="Q57" s="30"/>
      <c r="T57" s="30"/>
      <c r="U57" s="30"/>
      <c r="V57" s="39"/>
    </row>
    <row r="58" spans="2:22" ht="13.5">
      <c r="B58" s="38"/>
      <c r="C58" s="149"/>
      <c r="E58" s="30"/>
      <c r="H58" s="30"/>
      <c r="I58" s="30"/>
      <c r="J58" s="39"/>
      <c r="N58" s="38"/>
      <c r="O58" s="30"/>
      <c r="P58" s="30"/>
      <c r="Q58" s="30"/>
      <c r="T58" s="30"/>
      <c r="U58" s="30"/>
      <c r="V58" s="39"/>
    </row>
    <row r="59" spans="2:22" ht="13.5">
      <c r="B59" s="38"/>
      <c r="C59" s="58"/>
      <c r="E59" s="30"/>
      <c r="F59" s="30"/>
      <c r="G59" s="53">
        <f>NPER(C54/12,D54,E54,F54,G54)</f>
        <v>16.380165924013575</v>
      </c>
      <c r="H59" s="30" t="s">
        <v>717</v>
      </c>
      <c r="I59" s="30"/>
      <c r="J59" s="39"/>
      <c r="N59" s="38"/>
      <c r="O59" s="30"/>
      <c r="P59" s="30"/>
      <c r="Q59" s="30"/>
      <c r="R59" s="30"/>
      <c r="S59" s="138">
        <f>PV(O54/12,P54,Q54,R54,S54)</f>
        <v>534735.2560028913</v>
      </c>
      <c r="T59" s="30"/>
      <c r="U59" s="30"/>
      <c r="V59" s="39"/>
    </row>
    <row r="60" spans="2:22" ht="13.5">
      <c r="B60" s="38"/>
      <c r="C60" s="58"/>
      <c r="E60" s="30"/>
      <c r="F60" s="30"/>
      <c r="G60" s="58" t="s">
        <v>86</v>
      </c>
      <c r="H60" s="30"/>
      <c r="I60" s="30"/>
      <c r="J60" s="39"/>
      <c r="N60" s="38"/>
      <c r="O60" s="30"/>
      <c r="P60" s="30"/>
      <c r="Q60" s="30"/>
      <c r="R60" s="30"/>
      <c r="S60" s="58" t="s">
        <v>86</v>
      </c>
      <c r="T60" s="30"/>
      <c r="U60" s="30"/>
      <c r="V60" s="39"/>
    </row>
    <row r="61" spans="2:22" ht="13.5">
      <c r="B61" s="38"/>
      <c r="C61" s="58"/>
      <c r="E61" s="30"/>
      <c r="F61" s="3" t="s">
        <v>712</v>
      </c>
      <c r="G61" s="30"/>
      <c r="H61" s="30"/>
      <c r="I61" s="30"/>
      <c r="J61" s="39"/>
      <c r="N61" s="38"/>
      <c r="O61" s="30"/>
      <c r="P61" s="30"/>
      <c r="Q61" s="30"/>
      <c r="R61" s="3" t="s">
        <v>215</v>
      </c>
      <c r="S61" s="30"/>
      <c r="T61" s="30"/>
      <c r="U61" s="30"/>
      <c r="V61" s="39"/>
    </row>
    <row r="62" spans="2:22" ht="13.5">
      <c r="B62" s="38"/>
      <c r="E62" s="30"/>
      <c r="H62" s="30"/>
      <c r="I62" s="30"/>
      <c r="J62" s="39"/>
      <c r="N62" s="38"/>
      <c r="P62" s="30"/>
      <c r="Q62" s="30"/>
      <c r="R62" s="30"/>
      <c r="S62" s="30"/>
      <c r="T62" s="30"/>
      <c r="U62" s="30"/>
      <c r="V62" s="39"/>
    </row>
    <row r="63" spans="2:22" ht="13.5">
      <c r="B63" s="38"/>
      <c r="D63" s="30"/>
      <c r="E63" s="30"/>
      <c r="F63" s="30"/>
      <c r="G63" s="30"/>
      <c r="H63" s="30"/>
      <c r="I63" s="30"/>
      <c r="J63" s="39"/>
      <c r="N63" s="38"/>
      <c r="O63" s="30"/>
      <c r="P63" s="30"/>
      <c r="Q63" s="30"/>
      <c r="R63" s="30"/>
      <c r="S63" s="30"/>
      <c r="T63" s="30"/>
      <c r="U63" s="30"/>
      <c r="V63" s="39"/>
    </row>
    <row r="64" spans="2:22" ht="13.5">
      <c r="B64" s="38"/>
      <c r="D64" s="10"/>
      <c r="E64" s="30"/>
      <c r="F64" s="49"/>
      <c r="G64" s="30"/>
      <c r="H64" s="30"/>
      <c r="I64" s="30"/>
      <c r="J64" s="39"/>
      <c r="N64" s="38"/>
      <c r="O64" s="30"/>
      <c r="P64" s="10"/>
      <c r="Q64" s="30"/>
      <c r="R64" s="49"/>
      <c r="S64" s="30"/>
      <c r="T64" s="30"/>
      <c r="U64" s="30"/>
      <c r="V64" s="39"/>
    </row>
    <row r="65" spans="2:22" ht="13.5">
      <c r="B65" s="38"/>
      <c r="D65" s="30"/>
      <c r="E65" s="30"/>
      <c r="F65" s="30"/>
      <c r="G65" s="30"/>
      <c r="H65" s="30"/>
      <c r="I65" s="30"/>
      <c r="J65" s="39"/>
      <c r="N65" s="38"/>
      <c r="O65" s="30"/>
      <c r="P65" s="30"/>
      <c r="Q65" s="30"/>
      <c r="R65" s="30"/>
      <c r="S65" s="30"/>
      <c r="T65" s="30"/>
      <c r="U65" s="30"/>
      <c r="V65" s="39"/>
    </row>
    <row r="66" spans="2:22" ht="14.25" thickBot="1">
      <c r="B66" s="50"/>
      <c r="C66" s="51"/>
      <c r="D66" s="51"/>
      <c r="E66" s="51"/>
      <c r="F66" s="51"/>
      <c r="G66" s="51"/>
      <c r="H66" s="51"/>
      <c r="I66" s="51"/>
      <c r="J66" s="52"/>
      <c r="N66" s="50"/>
      <c r="O66" s="51"/>
      <c r="P66" s="51"/>
      <c r="Q66" s="51"/>
      <c r="R66" s="51"/>
      <c r="S66" s="51"/>
      <c r="T66" s="51"/>
      <c r="U66" s="51"/>
      <c r="V66" s="52"/>
    </row>
  </sheetData>
  <sheetProtection/>
  <mergeCells count="17">
    <mergeCell ref="AB39:AG39"/>
    <mergeCell ref="AB40:AG40"/>
    <mergeCell ref="AB30:AG30"/>
    <mergeCell ref="AB42:AG42"/>
    <mergeCell ref="AB31:AG31"/>
    <mergeCell ref="AB32:AG32"/>
    <mergeCell ref="AB41:AG41"/>
    <mergeCell ref="AB33:AG33"/>
    <mergeCell ref="AB34:AG34"/>
    <mergeCell ref="AB35:AG35"/>
    <mergeCell ref="AB36:AG36"/>
    <mergeCell ref="AB37:AG37"/>
    <mergeCell ref="AB38:AG38"/>
    <mergeCell ref="AB26:AG26"/>
    <mergeCell ref="AB27:AG27"/>
    <mergeCell ref="AB28:AG28"/>
    <mergeCell ref="AB29:AG29"/>
  </mergeCells>
  <printOptions/>
  <pageMargins left="0.787" right="0.787" top="0.984" bottom="0.984" header="0.512" footer="0.512"/>
  <pageSetup orientation="portrait" paperSize="9" r:id="rId1"/>
</worksheet>
</file>

<file path=xl/worksheets/sheet5.xml><?xml version="1.0" encoding="utf-8"?>
<worksheet xmlns="http://schemas.openxmlformats.org/spreadsheetml/2006/main" xmlns:r="http://schemas.openxmlformats.org/officeDocument/2006/relationships">
  <sheetPr codeName="Sheet6"/>
  <dimension ref="B2:V43"/>
  <sheetViews>
    <sheetView showGridLines="0" zoomScalePageLayoutView="0" workbookViewId="0" topLeftCell="A1">
      <selection activeCell="A1" sqref="A1"/>
    </sheetView>
  </sheetViews>
  <sheetFormatPr defaultColWidth="8.796875" defaultRowHeight="14.25"/>
  <cols>
    <col min="1" max="2" width="3.69921875" style="4" customWidth="1"/>
    <col min="3" max="12" width="9" style="4" customWidth="1"/>
    <col min="13" max="14" width="3.69921875" style="4" customWidth="1"/>
    <col min="15" max="16384" width="9" style="4" customWidth="1"/>
  </cols>
  <sheetData>
    <row r="1" ht="14.25" thickBot="1"/>
    <row r="2" spans="2:22" ht="17.25">
      <c r="B2" s="34"/>
      <c r="C2" s="35" t="s">
        <v>468</v>
      </c>
      <c r="D2" s="36"/>
      <c r="E2" s="36"/>
      <c r="F2" s="36"/>
      <c r="G2" s="36"/>
      <c r="H2" s="36"/>
      <c r="I2" s="36"/>
      <c r="J2" s="37"/>
      <c r="N2" s="34"/>
      <c r="O2" s="35" t="s">
        <v>452</v>
      </c>
      <c r="P2" s="36"/>
      <c r="Q2" s="36"/>
      <c r="R2" s="36"/>
      <c r="S2" s="36"/>
      <c r="T2" s="36"/>
      <c r="U2" s="36"/>
      <c r="V2" s="37"/>
    </row>
    <row r="3" spans="2:22" ht="13.5">
      <c r="B3" s="38"/>
      <c r="C3" s="40"/>
      <c r="D3" s="3" t="s">
        <v>975</v>
      </c>
      <c r="E3" s="30"/>
      <c r="F3" s="30"/>
      <c r="G3" s="3" t="s">
        <v>976</v>
      </c>
      <c r="H3" s="30"/>
      <c r="I3" s="30"/>
      <c r="J3" s="39"/>
      <c r="N3" s="38"/>
      <c r="O3" s="40"/>
      <c r="P3" s="3" t="s">
        <v>860</v>
      </c>
      <c r="Q3" s="30"/>
      <c r="R3" s="30"/>
      <c r="S3" s="30"/>
      <c r="T3" s="30"/>
      <c r="U3" s="30"/>
      <c r="V3" s="39"/>
    </row>
    <row r="4" spans="2:22" ht="13.5">
      <c r="B4" s="38"/>
      <c r="D4" s="30"/>
      <c r="E4" s="30"/>
      <c r="F4" s="30"/>
      <c r="G4" s="30"/>
      <c r="H4" s="30"/>
      <c r="I4" s="30"/>
      <c r="J4" s="39"/>
      <c r="N4" s="38"/>
      <c r="O4" s="40"/>
      <c r="P4" s="30"/>
      <c r="Q4" s="30"/>
      <c r="R4" s="30"/>
      <c r="S4" s="30"/>
      <c r="T4" s="30"/>
      <c r="U4" s="30"/>
      <c r="V4" s="39"/>
    </row>
    <row r="5" spans="2:22" ht="13.5">
      <c r="B5" s="38"/>
      <c r="C5" s="30"/>
      <c r="D5" s="30"/>
      <c r="E5" s="30"/>
      <c r="F5" s="30"/>
      <c r="G5" s="30"/>
      <c r="H5" s="30"/>
      <c r="I5" s="30"/>
      <c r="J5" s="39"/>
      <c r="N5" s="38"/>
      <c r="U5" s="30"/>
      <c r="V5" s="39"/>
    </row>
    <row r="6" spans="2:22" ht="13.5">
      <c r="B6" s="38"/>
      <c r="C6" s="135" t="s">
        <v>463</v>
      </c>
      <c r="G6" s="30"/>
      <c r="H6" s="30"/>
      <c r="I6" s="30"/>
      <c r="J6" s="39"/>
      <c r="N6" s="38"/>
      <c r="P6" s="238" t="s">
        <v>448</v>
      </c>
      <c r="Q6" s="238"/>
      <c r="R6" s="239" t="str">
        <f>PHONETIC(P6)</f>
        <v>イトウ チヨコ</v>
      </c>
      <c r="S6" s="239"/>
      <c r="U6" s="30"/>
      <c r="V6" s="39"/>
    </row>
    <row r="7" spans="2:22" ht="13.5">
      <c r="B7" s="38"/>
      <c r="C7" s="30"/>
      <c r="D7" s="199" t="s">
        <v>465</v>
      </c>
      <c r="F7" s="53" t="b">
        <f>ISBLANK(D7)</f>
        <v>0</v>
      </c>
      <c r="G7" s="30"/>
      <c r="H7" s="30"/>
      <c r="I7" s="30"/>
      <c r="J7" s="39"/>
      <c r="N7" s="38"/>
      <c r="P7" s="238" t="s">
        <v>451</v>
      </c>
      <c r="Q7" s="238"/>
      <c r="R7" s="239" t="str">
        <f>PHONETIC(P7)</f>
        <v>チョウリョウ サトコ</v>
      </c>
      <c r="S7" s="239"/>
      <c r="U7" s="30"/>
      <c r="V7" s="39"/>
    </row>
    <row r="8" spans="2:22" ht="13.5">
      <c r="B8" s="38"/>
      <c r="C8" s="30"/>
      <c r="F8" s="58" t="s">
        <v>172</v>
      </c>
      <c r="G8" s="30"/>
      <c r="H8" s="30"/>
      <c r="I8" s="30"/>
      <c r="J8" s="39"/>
      <c r="N8" s="38"/>
      <c r="P8" s="238" t="s">
        <v>450</v>
      </c>
      <c r="Q8" s="238"/>
      <c r="R8" s="239" t="str">
        <f>PHONETIC(P8)</f>
        <v>ツチタニ ヤスコ</v>
      </c>
      <c r="S8" s="239"/>
      <c r="U8" s="30"/>
      <c r="V8" s="39"/>
    </row>
    <row r="9" spans="2:22" ht="13.5">
      <c r="B9" s="38"/>
      <c r="C9" s="18" t="s">
        <v>466</v>
      </c>
      <c r="E9" s="30"/>
      <c r="F9" s="30"/>
      <c r="G9" s="30"/>
      <c r="H9" s="30"/>
      <c r="I9" s="30"/>
      <c r="J9" s="39"/>
      <c r="N9" s="38"/>
      <c r="P9" s="238" t="s">
        <v>449</v>
      </c>
      <c r="Q9" s="238"/>
      <c r="R9" s="239" t="str">
        <f>PHONETIC(P9)</f>
        <v>ヤマダ アユミ</v>
      </c>
      <c r="S9" s="239"/>
      <c r="U9" s="30"/>
      <c r="V9" s="39"/>
    </row>
    <row r="10" spans="2:22" ht="13.5">
      <c r="B10" s="38"/>
      <c r="D10" s="30"/>
      <c r="E10" s="30"/>
      <c r="F10" s="30"/>
      <c r="G10" s="30"/>
      <c r="H10" s="30"/>
      <c r="I10" s="30"/>
      <c r="J10" s="39"/>
      <c r="N10" s="38"/>
      <c r="P10" s="30"/>
      <c r="R10" s="58" t="s">
        <v>173</v>
      </c>
      <c r="U10" s="30"/>
      <c r="V10" s="39"/>
    </row>
    <row r="11" spans="2:22" ht="13.5">
      <c r="B11" s="38"/>
      <c r="E11" s="30"/>
      <c r="F11" s="30"/>
      <c r="G11" s="30"/>
      <c r="H11" s="30"/>
      <c r="I11" s="30"/>
      <c r="J11" s="39"/>
      <c r="N11" s="38"/>
      <c r="O11" s="30"/>
      <c r="P11" s="30"/>
      <c r="R11" s="4" t="s">
        <v>985</v>
      </c>
      <c r="U11" s="30"/>
      <c r="V11" s="39"/>
    </row>
    <row r="12" spans="2:22" ht="13.5">
      <c r="B12" s="38"/>
      <c r="C12" s="135" t="s">
        <v>464</v>
      </c>
      <c r="E12" s="30"/>
      <c r="F12" s="30"/>
      <c r="G12" s="30"/>
      <c r="H12" s="30"/>
      <c r="I12" s="30"/>
      <c r="J12" s="39"/>
      <c r="N12" s="38"/>
      <c r="O12" s="30"/>
      <c r="U12" s="30"/>
      <c r="V12" s="39"/>
    </row>
    <row r="13" spans="2:22" ht="13.5">
      <c r="B13" s="38"/>
      <c r="C13" s="30"/>
      <c r="D13" s="202" t="e">
        <f>NA()</f>
        <v>#N/A</v>
      </c>
      <c r="E13" s="30"/>
      <c r="F13" s="53" t="b">
        <f>ISERROR(D13)</f>
        <v>1</v>
      </c>
      <c r="G13" s="30"/>
      <c r="H13" s="30"/>
      <c r="I13" s="30"/>
      <c r="J13" s="39"/>
      <c r="N13" s="38"/>
      <c r="O13" s="30"/>
      <c r="T13" s="30"/>
      <c r="U13" s="30"/>
      <c r="V13" s="39"/>
    </row>
    <row r="14" spans="2:22" ht="13.5">
      <c r="B14" s="38"/>
      <c r="C14" s="30"/>
      <c r="F14" s="58" t="s">
        <v>400</v>
      </c>
      <c r="G14" s="30"/>
      <c r="H14" s="30"/>
      <c r="I14" s="30"/>
      <c r="J14" s="39"/>
      <c r="N14" s="38"/>
      <c r="O14" s="30"/>
      <c r="T14" s="30"/>
      <c r="U14" s="30"/>
      <c r="V14" s="39"/>
    </row>
    <row r="15" spans="2:22" ht="13.5">
      <c r="B15" s="38"/>
      <c r="C15" s="18" t="s">
        <v>174</v>
      </c>
      <c r="E15" s="30"/>
      <c r="F15" s="30"/>
      <c r="G15" s="30"/>
      <c r="H15" s="30"/>
      <c r="I15" s="30"/>
      <c r="J15" s="39"/>
      <c r="N15" s="38"/>
      <c r="O15" s="30"/>
      <c r="P15" s="30"/>
      <c r="Q15" s="30"/>
      <c r="R15" s="30"/>
      <c r="S15" s="30"/>
      <c r="T15" s="30"/>
      <c r="U15" s="30"/>
      <c r="V15" s="39"/>
    </row>
    <row r="16" spans="2:22" ht="13.5">
      <c r="B16" s="38"/>
      <c r="C16" s="30" t="s">
        <v>467</v>
      </c>
      <c r="D16" s="30"/>
      <c r="E16" s="30"/>
      <c r="F16" s="30"/>
      <c r="G16" s="30"/>
      <c r="H16" s="30"/>
      <c r="I16" s="30"/>
      <c r="J16" s="39"/>
      <c r="N16" s="38"/>
      <c r="O16" s="30"/>
      <c r="P16" s="30"/>
      <c r="Q16" s="30"/>
      <c r="R16" s="30"/>
      <c r="S16" s="30"/>
      <c r="T16" s="30"/>
      <c r="U16" s="30"/>
      <c r="V16" s="39"/>
    </row>
    <row r="17" spans="2:22" ht="13.5">
      <c r="B17" s="38"/>
      <c r="C17" s="30"/>
      <c r="D17" s="30"/>
      <c r="E17" s="30"/>
      <c r="F17" s="30"/>
      <c r="G17" s="30"/>
      <c r="H17" s="30"/>
      <c r="I17" s="30"/>
      <c r="J17" s="39"/>
      <c r="N17" s="38"/>
      <c r="O17" s="30"/>
      <c r="P17" s="49"/>
      <c r="Q17" s="30"/>
      <c r="R17" s="10"/>
      <c r="S17" s="30"/>
      <c r="T17" s="30"/>
      <c r="U17" s="30"/>
      <c r="V17" s="39"/>
    </row>
    <row r="18" spans="2:22" ht="13.5">
      <c r="B18" s="38"/>
      <c r="C18" s="30"/>
      <c r="D18" s="49"/>
      <c r="E18" s="30"/>
      <c r="F18" s="10"/>
      <c r="G18" s="30"/>
      <c r="H18" s="30"/>
      <c r="I18" s="30"/>
      <c r="J18" s="39"/>
      <c r="N18" s="38"/>
      <c r="O18" s="30"/>
      <c r="P18" s="30"/>
      <c r="Q18" s="30"/>
      <c r="R18" s="30"/>
      <c r="S18" s="30"/>
      <c r="T18" s="30"/>
      <c r="U18" s="30"/>
      <c r="V18" s="39"/>
    </row>
    <row r="19" spans="2:22" ht="13.5">
      <c r="B19" s="38"/>
      <c r="C19" s="30"/>
      <c r="D19" s="30"/>
      <c r="E19" s="30"/>
      <c r="F19" s="30"/>
      <c r="G19" s="30"/>
      <c r="H19" s="30"/>
      <c r="I19" s="30"/>
      <c r="J19" s="39"/>
      <c r="N19" s="38"/>
      <c r="O19" s="30"/>
      <c r="P19" s="30"/>
      <c r="Q19" s="30"/>
      <c r="R19" s="30"/>
      <c r="S19" s="30"/>
      <c r="T19" s="30"/>
      <c r="U19" s="30"/>
      <c r="V19" s="39"/>
    </row>
    <row r="20" spans="2:22" ht="14.25" thickBot="1">
      <c r="B20" s="50"/>
      <c r="C20" s="51"/>
      <c r="D20" s="51"/>
      <c r="E20" s="51"/>
      <c r="F20" s="51"/>
      <c r="G20" s="51"/>
      <c r="H20" s="51"/>
      <c r="I20" s="51"/>
      <c r="J20" s="52"/>
      <c r="N20" s="50"/>
      <c r="O20" s="51"/>
      <c r="P20" s="51"/>
      <c r="Q20" s="51"/>
      <c r="R20" s="51"/>
      <c r="S20" s="51"/>
      <c r="T20" s="51"/>
      <c r="U20" s="51"/>
      <c r="V20" s="52"/>
    </row>
    <row r="24" ht="14.25" thickBot="1"/>
    <row r="25" spans="2:22" ht="17.25">
      <c r="B25" s="34"/>
      <c r="C25" s="35" t="s">
        <v>461</v>
      </c>
      <c r="D25" s="36"/>
      <c r="E25" s="36"/>
      <c r="F25" s="36"/>
      <c r="G25" s="36"/>
      <c r="H25" s="36"/>
      <c r="I25" s="36"/>
      <c r="J25" s="37"/>
      <c r="N25" s="34"/>
      <c r="O25" s="35" t="s">
        <v>460</v>
      </c>
      <c r="P25" s="36"/>
      <c r="Q25" s="36"/>
      <c r="R25" s="36"/>
      <c r="S25" s="36"/>
      <c r="T25" s="36"/>
      <c r="U25" s="36"/>
      <c r="V25" s="37"/>
    </row>
    <row r="26" spans="2:22" ht="13.5">
      <c r="B26" s="38"/>
      <c r="C26" s="40"/>
      <c r="D26" s="3" t="s">
        <v>338</v>
      </c>
      <c r="E26" s="30"/>
      <c r="F26" s="30"/>
      <c r="G26" s="30"/>
      <c r="H26" s="30"/>
      <c r="I26" s="30"/>
      <c r="J26" s="39"/>
      <c r="N26" s="38"/>
      <c r="O26" s="40"/>
      <c r="P26" s="3" t="s">
        <v>862</v>
      </c>
      <c r="Q26" s="30"/>
      <c r="R26" s="30"/>
      <c r="S26" s="30"/>
      <c r="T26" s="30"/>
      <c r="U26" s="30"/>
      <c r="V26" s="39"/>
    </row>
    <row r="27" spans="2:22" ht="13.5">
      <c r="B27" s="38"/>
      <c r="C27" s="40"/>
      <c r="D27" s="30"/>
      <c r="E27" s="30"/>
      <c r="F27" s="30"/>
      <c r="G27" s="30"/>
      <c r="H27" s="30"/>
      <c r="I27" s="30"/>
      <c r="J27" s="39"/>
      <c r="N27" s="38"/>
      <c r="O27" s="40"/>
      <c r="P27" s="30"/>
      <c r="Q27" s="30"/>
      <c r="R27" s="30"/>
      <c r="S27" s="30"/>
      <c r="T27" s="30"/>
      <c r="U27" s="30"/>
      <c r="V27" s="39"/>
    </row>
    <row r="28" spans="2:22" ht="13.5">
      <c r="B28" s="38"/>
      <c r="C28" s="30"/>
      <c r="D28" s="30"/>
      <c r="E28" s="30"/>
      <c r="F28" s="30"/>
      <c r="G28" s="30"/>
      <c r="H28" s="30"/>
      <c r="I28" s="30"/>
      <c r="J28" s="39"/>
      <c r="N28" s="38"/>
      <c r="O28" s="30"/>
      <c r="P28" s="30"/>
      <c r="Q28" s="30"/>
      <c r="R28" s="30"/>
      <c r="S28" s="30"/>
      <c r="T28" s="30"/>
      <c r="U28" s="30"/>
      <c r="V28" s="39"/>
    </row>
    <row r="29" spans="2:22" ht="13.5">
      <c r="B29" s="38"/>
      <c r="C29" s="30"/>
      <c r="D29" s="53" t="e">
        <f>NA()</f>
        <v>#N/A</v>
      </c>
      <c r="E29" s="30"/>
      <c r="F29" s="30"/>
      <c r="G29" s="30"/>
      <c r="H29" s="30"/>
      <c r="I29" s="30"/>
      <c r="J29" s="39"/>
      <c r="N29" s="38"/>
      <c r="O29" s="30"/>
      <c r="P29" s="199" t="s">
        <v>175</v>
      </c>
      <c r="Q29" s="30"/>
      <c r="R29" s="57">
        <f>TYPE(P29)</f>
        <v>2</v>
      </c>
      <c r="S29" s="30"/>
      <c r="T29" s="30"/>
      <c r="U29" s="30"/>
      <c r="V29" s="39"/>
    </row>
    <row r="30" spans="2:22" ht="13.5">
      <c r="B30" s="38"/>
      <c r="C30" s="30"/>
      <c r="D30" s="58" t="s">
        <v>86</v>
      </c>
      <c r="E30" s="30"/>
      <c r="F30" s="30"/>
      <c r="G30" s="30"/>
      <c r="H30" s="30"/>
      <c r="I30" s="30"/>
      <c r="J30" s="39"/>
      <c r="N30" s="38"/>
      <c r="O30" s="30"/>
      <c r="P30" s="30"/>
      <c r="Q30" s="30"/>
      <c r="R30" s="58" t="s">
        <v>86</v>
      </c>
      <c r="S30" s="30"/>
      <c r="T30" s="30"/>
      <c r="U30" s="30"/>
      <c r="V30" s="39"/>
    </row>
    <row r="31" spans="2:22" ht="13.5">
      <c r="B31" s="38"/>
      <c r="C31" s="30"/>
      <c r="D31" s="4" t="s">
        <v>858</v>
      </c>
      <c r="E31" s="30"/>
      <c r="F31" s="30"/>
      <c r="G31" s="30"/>
      <c r="H31" s="30"/>
      <c r="I31" s="30"/>
      <c r="J31" s="39"/>
      <c r="N31" s="38"/>
      <c r="O31" s="30"/>
      <c r="P31" s="30"/>
      <c r="Q31" s="30"/>
      <c r="R31" s="4" t="s">
        <v>459</v>
      </c>
      <c r="S31" s="30"/>
      <c r="T31" s="30"/>
      <c r="U31" s="30"/>
      <c r="V31" s="39"/>
    </row>
    <row r="32" spans="2:22" ht="13.5">
      <c r="B32" s="38"/>
      <c r="C32" s="30"/>
      <c r="D32" s="30"/>
      <c r="E32" s="30"/>
      <c r="F32" s="30"/>
      <c r="G32" s="30"/>
      <c r="H32" s="30"/>
      <c r="I32" s="30"/>
      <c r="J32" s="39"/>
      <c r="N32" s="38"/>
      <c r="O32" s="30"/>
      <c r="P32" s="30"/>
      <c r="Q32" s="30"/>
      <c r="R32" s="30"/>
      <c r="S32" s="30"/>
      <c r="T32" s="30"/>
      <c r="U32" s="30"/>
      <c r="V32" s="39"/>
    </row>
    <row r="33" spans="2:22" ht="13.5">
      <c r="B33" s="38"/>
      <c r="C33" s="30"/>
      <c r="D33" s="30"/>
      <c r="E33" s="30"/>
      <c r="F33" s="30"/>
      <c r="G33" s="30"/>
      <c r="H33" s="30"/>
      <c r="I33" s="30"/>
      <c r="J33" s="39"/>
      <c r="N33" s="38"/>
      <c r="O33" s="30"/>
      <c r="P33" s="30"/>
      <c r="Q33" s="30"/>
      <c r="R33" s="30"/>
      <c r="S33" s="30"/>
      <c r="T33" s="30"/>
      <c r="U33" s="30"/>
      <c r="V33" s="39"/>
    </row>
    <row r="34" spans="2:22" ht="13.5">
      <c r="B34" s="38"/>
      <c r="C34" s="242" t="s">
        <v>462</v>
      </c>
      <c r="D34" s="242"/>
      <c r="E34" s="242"/>
      <c r="F34" s="242"/>
      <c r="G34" s="242"/>
      <c r="H34" s="242"/>
      <c r="I34" s="242"/>
      <c r="J34" s="39"/>
      <c r="N34" s="38"/>
      <c r="O34" s="30"/>
      <c r="S34" s="30"/>
      <c r="T34" s="30"/>
      <c r="U34" s="30"/>
      <c r="V34" s="39"/>
    </row>
    <row r="35" spans="2:22" ht="13.5" customHeight="1">
      <c r="B35" s="38"/>
      <c r="C35" s="242"/>
      <c r="D35" s="242"/>
      <c r="E35" s="242"/>
      <c r="F35" s="242"/>
      <c r="G35" s="242"/>
      <c r="H35" s="242"/>
      <c r="I35" s="242"/>
      <c r="J35" s="39"/>
      <c r="N35" s="38"/>
      <c r="O35" s="30"/>
      <c r="P35" s="243" t="s">
        <v>453</v>
      </c>
      <c r="Q35" s="243"/>
      <c r="R35" s="137" t="s">
        <v>397</v>
      </c>
      <c r="S35" s="30"/>
      <c r="T35" s="30"/>
      <c r="U35" s="30"/>
      <c r="V35" s="39"/>
    </row>
    <row r="36" spans="2:22" ht="13.5">
      <c r="B36" s="38"/>
      <c r="C36" s="242"/>
      <c r="D36" s="242"/>
      <c r="E36" s="242"/>
      <c r="F36" s="242"/>
      <c r="G36" s="242"/>
      <c r="H36" s="242"/>
      <c r="I36" s="242"/>
      <c r="J36" s="39"/>
      <c r="N36" s="38"/>
      <c r="O36" s="30"/>
      <c r="P36" s="240" t="s">
        <v>454</v>
      </c>
      <c r="Q36" s="241"/>
      <c r="R36" s="81">
        <v>1</v>
      </c>
      <c r="S36" s="30"/>
      <c r="T36" s="49"/>
      <c r="U36" s="30"/>
      <c r="V36" s="39"/>
    </row>
    <row r="37" spans="2:22" ht="13.5">
      <c r="B37" s="38"/>
      <c r="C37" s="242"/>
      <c r="D37" s="242"/>
      <c r="E37" s="242"/>
      <c r="F37" s="242"/>
      <c r="G37" s="242"/>
      <c r="H37" s="242"/>
      <c r="I37" s="242"/>
      <c r="J37" s="39"/>
      <c r="N37" s="38"/>
      <c r="O37" s="30"/>
      <c r="P37" s="240" t="s">
        <v>455</v>
      </c>
      <c r="Q37" s="241"/>
      <c r="R37" s="81">
        <v>2</v>
      </c>
      <c r="S37" s="30"/>
      <c r="T37" s="30"/>
      <c r="U37" s="30"/>
      <c r="V37" s="39"/>
    </row>
    <row r="38" spans="2:22" ht="13.5">
      <c r="B38" s="38"/>
      <c r="C38" s="242"/>
      <c r="D38" s="242"/>
      <c r="E38" s="242"/>
      <c r="F38" s="242"/>
      <c r="G38" s="242"/>
      <c r="H38" s="242"/>
      <c r="I38" s="242"/>
      <c r="J38" s="39"/>
      <c r="N38" s="38"/>
      <c r="O38" s="30"/>
      <c r="P38" s="240" t="s">
        <v>456</v>
      </c>
      <c r="Q38" s="241"/>
      <c r="R38" s="81">
        <v>4</v>
      </c>
      <c r="S38" s="30"/>
      <c r="T38" s="30"/>
      <c r="U38" s="30"/>
      <c r="V38" s="39"/>
    </row>
    <row r="39" spans="2:22" ht="13.5">
      <c r="B39" s="38"/>
      <c r="C39" s="242"/>
      <c r="D39" s="242"/>
      <c r="E39" s="242"/>
      <c r="F39" s="242"/>
      <c r="G39" s="242"/>
      <c r="H39" s="242"/>
      <c r="I39" s="242"/>
      <c r="J39" s="39"/>
      <c r="N39" s="38"/>
      <c r="O39" s="30"/>
      <c r="P39" s="240" t="s">
        <v>457</v>
      </c>
      <c r="Q39" s="241"/>
      <c r="R39" s="81">
        <v>16</v>
      </c>
      <c r="S39" s="30"/>
      <c r="T39" s="10"/>
      <c r="U39" s="30"/>
      <c r="V39" s="39"/>
    </row>
    <row r="40" spans="2:22" ht="13.5">
      <c r="B40" s="38"/>
      <c r="C40" s="136"/>
      <c r="D40" s="136"/>
      <c r="E40" s="136"/>
      <c r="F40" s="136"/>
      <c r="G40" s="136"/>
      <c r="H40" s="136"/>
      <c r="I40" s="136"/>
      <c r="J40" s="39"/>
      <c r="N40" s="38"/>
      <c r="O40" s="30"/>
      <c r="P40" s="240" t="s">
        <v>458</v>
      </c>
      <c r="Q40" s="241"/>
      <c r="R40" s="81">
        <v>64</v>
      </c>
      <c r="S40" s="30"/>
      <c r="T40" s="30"/>
      <c r="U40" s="30"/>
      <c r="V40" s="39"/>
    </row>
    <row r="41" spans="2:22" ht="13.5">
      <c r="B41" s="38"/>
      <c r="C41" s="136"/>
      <c r="D41" s="136"/>
      <c r="E41" s="136"/>
      <c r="F41" s="136"/>
      <c r="G41" s="136"/>
      <c r="H41" s="136"/>
      <c r="I41" s="136"/>
      <c r="J41" s="39"/>
      <c r="N41" s="38"/>
      <c r="O41" s="30"/>
      <c r="P41" s="30"/>
      <c r="Q41" s="30"/>
      <c r="R41" s="30"/>
      <c r="S41" s="30"/>
      <c r="T41" s="30"/>
      <c r="U41" s="30"/>
      <c r="V41" s="39"/>
    </row>
    <row r="42" spans="2:22" ht="13.5">
      <c r="B42" s="38"/>
      <c r="C42" s="30"/>
      <c r="D42" s="49"/>
      <c r="E42" s="30"/>
      <c r="F42" s="10"/>
      <c r="G42" s="30"/>
      <c r="H42" s="30"/>
      <c r="I42" s="30"/>
      <c r="J42" s="39"/>
      <c r="N42" s="38"/>
      <c r="O42" s="30"/>
      <c r="P42" s="30"/>
      <c r="Q42" s="30"/>
      <c r="R42" s="30"/>
      <c r="S42" s="30"/>
      <c r="T42" s="30"/>
      <c r="U42" s="30"/>
      <c r="V42" s="39"/>
    </row>
    <row r="43" spans="2:22" ht="14.25" thickBot="1">
      <c r="B43" s="50"/>
      <c r="C43" s="51"/>
      <c r="D43" s="51"/>
      <c r="E43" s="51"/>
      <c r="F43" s="51"/>
      <c r="G43" s="51"/>
      <c r="H43" s="51"/>
      <c r="I43" s="51"/>
      <c r="J43" s="52"/>
      <c r="N43" s="50"/>
      <c r="O43" s="51"/>
      <c r="P43" s="51"/>
      <c r="Q43" s="51"/>
      <c r="R43" s="51"/>
      <c r="S43" s="51"/>
      <c r="T43" s="51"/>
      <c r="U43" s="51"/>
      <c r="V43" s="52"/>
    </row>
  </sheetData>
  <sheetProtection/>
  <mergeCells count="15">
    <mergeCell ref="R9:S9"/>
    <mergeCell ref="P9:Q9"/>
    <mergeCell ref="P40:Q40"/>
    <mergeCell ref="C34:I39"/>
    <mergeCell ref="P38:Q38"/>
    <mergeCell ref="P39:Q39"/>
    <mergeCell ref="P36:Q36"/>
    <mergeCell ref="P37:Q37"/>
    <mergeCell ref="P35:Q35"/>
    <mergeCell ref="P6:Q6"/>
    <mergeCell ref="P7:Q7"/>
    <mergeCell ref="P8:Q8"/>
    <mergeCell ref="R6:S6"/>
    <mergeCell ref="R7:S7"/>
    <mergeCell ref="R8:S8"/>
  </mergeCells>
  <printOptions/>
  <pageMargins left="0.787" right="0.787" top="0.984" bottom="0.984" header="0.512" footer="0.512"/>
  <pageSetup orientation="portrait" paperSize="9"/>
</worksheet>
</file>

<file path=xl/worksheets/sheet6.xml><?xml version="1.0" encoding="utf-8"?>
<worksheet xmlns="http://schemas.openxmlformats.org/spreadsheetml/2006/main" xmlns:r="http://schemas.openxmlformats.org/officeDocument/2006/relationships">
  <sheetPr codeName="Sheet7"/>
  <dimension ref="B2:L43"/>
  <sheetViews>
    <sheetView showGridLines="0" zoomScalePageLayoutView="0" workbookViewId="0" topLeftCell="A17">
      <selection activeCell="L31" sqref="L31"/>
    </sheetView>
  </sheetViews>
  <sheetFormatPr defaultColWidth="8.796875" defaultRowHeight="14.25"/>
  <cols>
    <col min="1" max="2" width="3.69921875" style="4" customWidth="1"/>
    <col min="3" max="16384" width="9" style="4" customWidth="1"/>
  </cols>
  <sheetData>
    <row r="1" ht="14.25" thickBot="1"/>
    <row r="2" spans="2:10" ht="17.25">
      <c r="B2" s="34"/>
      <c r="C2" s="35" t="s">
        <v>552</v>
      </c>
      <c r="D2" s="36"/>
      <c r="E2" s="36"/>
      <c r="F2" s="36"/>
      <c r="G2" s="36"/>
      <c r="H2" s="36"/>
      <c r="I2" s="36"/>
      <c r="J2" s="37"/>
    </row>
    <row r="3" spans="2:10" ht="13.5">
      <c r="B3" s="38"/>
      <c r="C3" s="30"/>
      <c r="D3" s="3" t="s">
        <v>865</v>
      </c>
      <c r="E3" s="30"/>
      <c r="F3" s="30"/>
      <c r="G3" s="30"/>
      <c r="H3" s="30"/>
      <c r="I3" s="30"/>
      <c r="J3" s="39"/>
    </row>
    <row r="4" spans="2:10" ht="13.5">
      <c r="B4" s="38"/>
      <c r="H4" s="30"/>
      <c r="I4" s="30"/>
      <c r="J4" s="39"/>
    </row>
    <row r="5" spans="2:10" ht="13.5">
      <c r="B5" s="38"/>
      <c r="C5" s="30" t="s">
        <v>554</v>
      </c>
      <c r="D5" s="30"/>
      <c r="E5" s="30"/>
      <c r="F5" s="30"/>
      <c r="G5" s="30"/>
      <c r="H5" s="30"/>
      <c r="I5" s="30"/>
      <c r="J5" s="39"/>
    </row>
    <row r="6" spans="2:10" ht="13.5">
      <c r="B6" s="38"/>
      <c r="C6" s="30"/>
      <c r="D6" s="199">
        <v>10</v>
      </c>
      <c r="E6" s="199">
        <v>15</v>
      </c>
      <c r="F6" s="30"/>
      <c r="G6" s="57">
        <f>IF(D6&gt;E6,D6-E6,E6-D6)</f>
        <v>5</v>
      </c>
      <c r="H6" s="30"/>
      <c r="I6" s="30"/>
      <c r="J6" s="39"/>
    </row>
    <row r="7" spans="2:10" ht="13.5">
      <c r="B7" s="38"/>
      <c r="C7" s="30" t="s">
        <v>553</v>
      </c>
      <c r="D7" s="30"/>
      <c r="E7" s="30"/>
      <c r="F7" s="30"/>
      <c r="G7" s="30"/>
      <c r="H7" s="30"/>
      <c r="I7" s="30"/>
      <c r="J7" s="39"/>
    </row>
    <row r="8" spans="2:10" ht="13.5">
      <c r="B8" s="38"/>
      <c r="C8" s="30"/>
      <c r="D8" s="199">
        <v>85</v>
      </c>
      <c r="E8" s="30"/>
      <c r="F8" s="30"/>
      <c r="G8" s="57" t="str">
        <f>IF(D8&gt;=80,"合格","不合格")</f>
        <v>合格</v>
      </c>
      <c r="H8" s="30"/>
      <c r="I8" s="30"/>
      <c r="J8" s="39"/>
    </row>
    <row r="9" spans="2:10" ht="13.5">
      <c r="B9" s="38"/>
      <c r="C9" s="30" t="s">
        <v>555</v>
      </c>
      <c r="D9" s="30"/>
      <c r="E9" s="30"/>
      <c r="F9" s="30"/>
      <c r="G9" s="30"/>
      <c r="H9" s="30"/>
      <c r="I9" s="30"/>
      <c r="J9" s="39"/>
    </row>
    <row r="10" spans="2:10" ht="13.5">
      <c r="B10" s="38"/>
      <c r="C10" s="30"/>
      <c r="D10" s="202" t="e">
        <f>NA()</f>
        <v>#N/A</v>
      </c>
      <c r="E10" s="30"/>
      <c r="F10" s="30"/>
      <c r="G10" s="57" t="str">
        <f>IF(ISERROR(D10),"注意",D10)</f>
        <v>注意</v>
      </c>
      <c r="H10" s="30"/>
      <c r="I10" s="30"/>
      <c r="J10" s="39"/>
    </row>
    <row r="11" spans="2:10" ht="13.5">
      <c r="B11" s="38"/>
      <c r="C11" s="30"/>
      <c r="D11" s="30"/>
      <c r="E11" s="30"/>
      <c r="F11" s="30"/>
      <c r="G11" s="30" t="s">
        <v>556</v>
      </c>
      <c r="H11" s="30"/>
      <c r="I11" s="30"/>
      <c r="J11" s="39"/>
    </row>
    <row r="12" spans="2:10" ht="13.5">
      <c r="B12" s="38"/>
      <c r="C12" s="30" t="s">
        <v>557</v>
      </c>
      <c r="F12" s="30"/>
      <c r="G12" s="30"/>
      <c r="H12" s="30"/>
      <c r="I12" s="30"/>
      <c r="J12" s="39"/>
    </row>
    <row r="13" spans="2:10" ht="13.5">
      <c r="B13" s="38"/>
      <c r="C13" s="30" t="s">
        <v>629</v>
      </c>
      <c r="D13" s="30"/>
      <c r="E13" s="30"/>
      <c r="F13" s="30"/>
      <c r="G13" s="30"/>
      <c r="H13" s="30"/>
      <c r="I13" s="30"/>
      <c r="J13" s="39"/>
    </row>
    <row r="14" spans="2:12" ht="13.5">
      <c r="B14" s="38"/>
      <c r="D14" s="199">
        <v>-5</v>
      </c>
      <c r="E14" s="199">
        <v>12</v>
      </c>
      <c r="F14" s="30"/>
      <c r="G14" s="57" t="str">
        <f>IF(D14&lt;0,IF(E14&lt;0,"正","正負"),"負")</f>
        <v>正負</v>
      </c>
      <c r="H14" s="30"/>
      <c r="I14" s="30"/>
      <c r="J14" s="39"/>
      <c r="L14" s="3"/>
    </row>
    <row r="15" spans="2:12" ht="13.5">
      <c r="B15" s="38"/>
      <c r="I15" s="30"/>
      <c r="J15" s="39"/>
      <c r="L15" s="3"/>
    </row>
    <row r="16" spans="2:10" ht="13.5">
      <c r="B16" s="38"/>
      <c r="C16" s="4" t="s">
        <v>551</v>
      </c>
      <c r="D16" s="30"/>
      <c r="E16" s="30"/>
      <c r="F16" s="30"/>
      <c r="G16" s="30"/>
      <c r="H16" s="30"/>
      <c r="I16" s="30"/>
      <c r="J16" s="39"/>
    </row>
    <row r="17" spans="2:10" ht="13.5">
      <c r="B17" s="38"/>
      <c r="C17" s="30" t="s">
        <v>558</v>
      </c>
      <c r="D17" s="30"/>
      <c r="E17" s="30"/>
      <c r="F17" s="30"/>
      <c r="G17" s="30"/>
      <c r="H17" s="30"/>
      <c r="I17" s="30"/>
      <c r="J17" s="39"/>
    </row>
    <row r="18" spans="2:10" ht="13.5">
      <c r="B18" s="38"/>
      <c r="D18" s="30"/>
      <c r="E18" s="30"/>
      <c r="F18" s="30"/>
      <c r="G18" s="30"/>
      <c r="H18" s="30"/>
      <c r="I18" s="30"/>
      <c r="J18" s="39"/>
    </row>
    <row r="19" spans="2:10" ht="13.5">
      <c r="B19" s="38"/>
      <c r="C19" s="30"/>
      <c r="D19" s="10"/>
      <c r="E19" s="30"/>
      <c r="F19" s="49"/>
      <c r="G19" s="30"/>
      <c r="H19" s="30"/>
      <c r="I19" s="30"/>
      <c r="J19" s="39"/>
    </row>
    <row r="20" spans="2:10" ht="14.25" thickBot="1">
      <c r="B20" s="50"/>
      <c r="C20" s="51"/>
      <c r="D20" s="51"/>
      <c r="E20" s="51"/>
      <c r="F20" s="51"/>
      <c r="G20" s="51"/>
      <c r="H20" s="51"/>
      <c r="I20" s="51"/>
      <c r="J20" s="52"/>
    </row>
    <row r="24" ht="14.25" thickBot="1"/>
    <row r="25" spans="2:10" ht="17.25">
      <c r="B25" s="34"/>
      <c r="C25" s="35" t="s">
        <v>559</v>
      </c>
      <c r="D25" s="36"/>
      <c r="E25" s="36"/>
      <c r="F25" s="36"/>
      <c r="G25" s="36"/>
      <c r="H25" s="36"/>
      <c r="I25" s="36"/>
      <c r="J25" s="37"/>
    </row>
    <row r="26" spans="2:10" ht="13.5">
      <c r="B26" s="38"/>
      <c r="C26" s="30"/>
      <c r="D26" s="3" t="s">
        <v>170</v>
      </c>
      <c r="E26" s="30"/>
      <c r="F26" s="30"/>
      <c r="G26" s="3" t="s">
        <v>171</v>
      </c>
      <c r="H26" s="30"/>
      <c r="I26" s="30"/>
      <c r="J26" s="39"/>
    </row>
    <row r="27" spans="2:10" ht="13.5">
      <c r="B27" s="38"/>
      <c r="I27" s="30"/>
      <c r="J27" s="39"/>
    </row>
    <row r="28" spans="2:10" ht="13.5">
      <c r="B28" s="38"/>
      <c r="C28" s="30"/>
      <c r="D28" s="63" t="s">
        <v>561</v>
      </c>
      <c r="E28" s="63" t="s">
        <v>562</v>
      </c>
      <c r="F28" s="30"/>
      <c r="G28" s="30"/>
      <c r="H28" s="30"/>
      <c r="I28" s="30"/>
      <c r="J28" s="39"/>
    </row>
    <row r="29" spans="2:10" ht="13.5">
      <c r="B29" s="38"/>
      <c r="C29" s="30"/>
      <c r="D29" s="199"/>
      <c r="E29" s="199"/>
      <c r="F29" s="30"/>
      <c r="G29" s="30"/>
      <c r="H29" s="53" t="b">
        <f>AND(ISBLANK(D29),ISBLANK(E29))</f>
        <v>1</v>
      </c>
      <c r="I29" s="30"/>
      <c r="J29" s="39"/>
    </row>
    <row r="30" spans="2:10" ht="13.5">
      <c r="B30" s="38"/>
      <c r="C30" s="4" t="s">
        <v>868</v>
      </c>
      <c r="D30" s="30"/>
      <c r="E30" s="30"/>
      <c r="F30" s="30"/>
      <c r="G30" s="30"/>
      <c r="H30" s="30"/>
      <c r="I30" s="30"/>
      <c r="J30" s="39"/>
    </row>
    <row r="31" spans="2:10" ht="13.5">
      <c r="B31" s="38"/>
      <c r="D31" s="30"/>
      <c r="E31" s="30"/>
      <c r="F31" s="30"/>
      <c r="G31" s="30"/>
      <c r="H31" s="30"/>
      <c r="I31" s="30"/>
      <c r="J31" s="39"/>
    </row>
    <row r="32" spans="2:10" ht="13.5">
      <c r="B32" s="38"/>
      <c r="C32" s="30"/>
      <c r="D32" s="63" t="s">
        <v>561</v>
      </c>
      <c r="E32" s="63" t="s">
        <v>562</v>
      </c>
      <c r="F32" s="63" t="s">
        <v>563</v>
      </c>
      <c r="G32" s="30"/>
      <c r="H32" s="30"/>
      <c r="I32" s="30"/>
      <c r="J32" s="39"/>
    </row>
    <row r="33" spans="2:10" ht="13.5">
      <c r="B33" s="38"/>
      <c r="C33" s="30"/>
      <c r="D33" s="199"/>
      <c r="E33" s="199">
        <v>1</v>
      </c>
      <c r="F33" s="199">
        <v>2</v>
      </c>
      <c r="G33" s="30"/>
      <c r="H33" s="53" t="b">
        <f>OR(ISBLANK(D33),ISBLANK(E33),ISBLANK(F33))</f>
        <v>1</v>
      </c>
      <c r="I33" s="30"/>
      <c r="J33" s="39"/>
    </row>
    <row r="34" spans="2:10" ht="13.5">
      <c r="B34" s="38"/>
      <c r="C34" s="4" t="s">
        <v>871</v>
      </c>
      <c r="I34" s="30"/>
      <c r="J34" s="39"/>
    </row>
    <row r="35" spans="2:10" ht="13.5">
      <c r="B35" s="38"/>
      <c r="D35" s="30"/>
      <c r="E35" s="30"/>
      <c r="F35" s="30"/>
      <c r="G35" s="30"/>
      <c r="H35" s="30"/>
      <c r="I35" s="30"/>
      <c r="J35" s="39"/>
    </row>
    <row r="36" spans="2:10" ht="13.5">
      <c r="B36" s="38"/>
      <c r="C36" s="134" t="s">
        <v>564</v>
      </c>
      <c r="H36" s="30"/>
      <c r="I36" s="30"/>
      <c r="J36" s="39"/>
    </row>
    <row r="37" spans="2:10" ht="13.5">
      <c r="B37" s="38"/>
      <c r="C37" s="30" t="s">
        <v>565</v>
      </c>
      <c r="F37" s="30"/>
      <c r="G37" s="30"/>
      <c r="I37" s="30"/>
      <c r="J37" s="39"/>
    </row>
    <row r="38" spans="2:10" ht="13.5">
      <c r="B38" s="38"/>
      <c r="C38" s="30" t="s">
        <v>566</v>
      </c>
      <c r="D38" s="30"/>
      <c r="E38" s="30"/>
      <c r="F38" s="30"/>
      <c r="G38" s="30"/>
      <c r="H38" s="30"/>
      <c r="J38" s="39"/>
    </row>
    <row r="39" spans="2:10" ht="13.5">
      <c r="B39" s="38"/>
      <c r="D39" s="199">
        <v>-5</v>
      </c>
      <c r="E39" s="199">
        <v>12</v>
      </c>
      <c r="F39" s="30"/>
      <c r="H39" s="57" t="str">
        <f>IF(AND(D39&lt;0,E39&lt;0),"正","負")</f>
        <v>負</v>
      </c>
      <c r="I39" s="30"/>
      <c r="J39" s="39"/>
    </row>
    <row r="40" spans="2:10" ht="13.5">
      <c r="B40" s="38"/>
      <c r="I40" s="30"/>
      <c r="J40" s="39"/>
    </row>
    <row r="41" spans="2:10" ht="13.5">
      <c r="B41" s="38"/>
      <c r="H41" s="30"/>
      <c r="I41" s="30"/>
      <c r="J41" s="39"/>
    </row>
    <row r="42" spans="2:10" ht="13.5">
      <c r="B42" s="38"/>
      <c r="C42" s="30"/>
      <c r="D42" s="10"/>
      <c r="E42" s="30"/>
      <c r="F42" s="49"/>
      <c r="G42" s="30"/>
      <c r="H42" s="30"/>
      <c r="I42" s="30"/>
      <c r="J42" s="39"/>
    </row>
    <row r="43" spans="2:10" ht="14.25" thickBot="1">
      <c r="B43" s="50"/>
      <c r="C43" s="51"/>
      <c r="D43" s="51"/>
      <c r="E43" s="51"/>
      <c r="F43" s="51"/>
      <c r="G43" s="51"/>
      <c r="H43" s="51"/>
      <c r="I43" s="51"/>
      <c r="J43" s="52"/>
    </row>
  </sheetData>
  <sheetProtection/>
  <printOptions/>
  <pageMargins left="0.787" right="0.787" top="0.984" bottom="0.984" header="0.512" footer="0.512"/>
  <pageSetup orientation="portrait" paperSize="9" r:id="rId1"/>
</worksheet>
</file>

<file path=xl/worksheets/sheet7.xml><?xml version="1.0" encoding="utf-8"?>
<worksheet xmlns="http://schemas.openxmlformats.org/spreadsheetml/2006/main" xmlns:r="http://schemas.openxmlformats.org/officeDocument/2006/relationships">
  <sheetPr codeName="Sheet8"/>
  <dimension ref="B1:AQ89"/>
  <sheetViews>
    <sheetView showGridLines="0" zoomScalePageLayoutView="0" workbookViewId="0" topLeftCell="A1">
      <selection activeCell="I18" sqref="I18"/>
    </sheetView>
  </sheetViews>
  <sheetFormatPr defaultColWidth="8.796875" defaultRowHeight="14.25"/>
  <cols>
    <col min="1" max="2" width="3.69921875" style="4" customWidth="1"/>
    <col min="3" max="4" width="9.09765625" style="4" bestFit="1" customWidth="1"/>
    <col min="5" max="5" width="9.3984375" style="4" bestFit="1" customWidth="1"/>
    <col min="6" max="9" width="9.09765625" style="4" bestFit="1" customWidth="1"/>
    <col min="10" max="12" width="9" style="4" customWidth="1"/>
    <col min="13" max="14" width="3.69921875" style="4" customWidth="1"/>
    <col min="15" max="19" width="9.09765625" style="4" bestFit="1" customWidth="1"/>
    <col min="20" max="20" width="9" style="4" customWidth="1"/>
    <col min="21" max="21" width="9.09765625" style="4" bestFit="1" customWidth="1"/>
    <col min="22" max="24" width="9" style="4" customWidth="1"/>
    <col min="25" max="26" width="3.69921875" style="4" customWidth="1"/>
    <col min="27" max="27" width="9" style="4" customWidth="1"/>
    <col min="28" max="31" width="8.5" style="4" customWidth="1"/>
    <col min="32" max="36" width="9" style="4" customWidth="1"/>
    <col min="37" max="38" width="3.69921875" style="4" customWidth="1"/>
    <col min="39" max="44" width="9" style="4" customWidth="1"/>
    <col min="45" max="45" width="8.5" style="4" customWidth="1"/>
    <col min="46" max="16384" width="9" style="4" customWidth="1"/>
  </cols>
  <sheetData>
    <row r="1" spans="39:43" ht="14.25" thickBot="1">
      <c r="AM1" s="92" t="s">
        <v>783</v>
      </c>
      <c r="AN1" s="93" t="s">
        <v>784</v>
      </c>
      <c r="AO1" s="93" t="s">
        <v>785</v>
      </c>
      <c r="AP1" s="93" t="s">
        <v>786</v>
      </c>
      <c r="AQ1" s="94" t="s">
        <v>787</v>
      </c>
    </row>
    <row r="2" spans="2:43" ht="17.25">
      <c r="B2" s="34"/>
      <c r="C2" s="35" t="s">
        <v>605</v>
      </c>
      <c r="D2" s="36"/>
      <c r="E2" s="36"/>
      <c r="F2" s="36"/>
      <c r="G2" s="36"/>
      <c r="H2" s="36"/>
      <c r="I2" s="36"/>
      <c r="J2" s="37"/>
      <c r="N2" s="34"/>
      <c r="O2" s="35" t="s">
        <v>609</v>
      </c>
      <c r="P2" s="36"/>
      <c r="Q2" s="36"/>
      <c r="R2" s="36"/>
      <c r="S2" s="36"/>
      <c r="T2" s="36"/>
      <c r="U2" s="36"/>
      <c r="V2" s="37"/>
      <c r="Z2" s="34"/>
      <c r="AA2" s="35" t="s">
        <v>612</v>
      </c>
      <c r="AB2" s="36"/>
      <c r="AC2" s="36"/>
      <c r="AD2" s="36"/>
      <c r="AE2" s="36"/>
      <c r="AF2" s="36"/>
      <c r="AG2" s="36"/>
      <c r="AH2" s="37"/>
      <c r="AM2" s="95" t="s">
        <v>788</v>
      </c>
      <c r="AN2" s="96" t="s">
        <v>789</v>
      </c>
      <c r="AO2" s="97">
        <v>15000</v>
      </c>
      <c r="AP2" s="96">
        <v>3</v>
      </c>
      <c r="AQ2" s="98">
        <f aca="true" t="shared" si="0" ref="AQ2:AQ38">AO2*AP2</f>
        <v>45000</v>
      </c>
    </row>
    <row r="3" spans="2:43" ht="13.5">
      <c r="B3" s="38"/>
      <c r="D3" s="3" t="s">
        <v>873</v>
      </c>
      <c r="E3" s="30"/>
      <c r="F3" s="30"/>
      <c r="G3" s="30"/>
      <c r="H3" s="30"/>
      <c r="I3" s="30"/>
      <c r="J3" s="39"/>
      <c r="N3" s="38"/>
      <c r="P3" s="3" t="s">
        <v>129</v>
      </c>
      <c r="Q3" s="30"/>
      <c r="R3" s="30"/>
      <c r="S3" s="30"/>
      <c r="T3" s="30"/>
      <c r="U3" s="30"/>
      <c r="V3" s="39"/>
      <c r="Z3" s="38"/>
      <c r="AB3" s="3" t="s">
        <v>324</v>
      </c>
      <c r="AC3" s="30"/>
      <c r="AD3" s="30"/>
      <c r="AE3" s="30"/>
      <c r="AF3" s="30"/>
      <c r="AG3" s="30"/>
      <c r="AH3" s="39"/>
      <c r="AM3" s="95" t="s">
        <v>788</v>
      </c>
      <c r="AN3" s="96" t="s">
        <v>790</v>
      </c>
      <c r="AO3" s="97">
        <v>12000</v>
      </c>
      <c r="AP3" s="96">
        <v>6</v>
      </c>
      <c r="AQ3" s="98">
        <f t="shared" si="0"/>
        <v>72000</v>
      </c>
    </row>
    <row r="4" spans="2:43" ht="13.5">
      <c r="B4" s="38"/>
      <c r="C4" s="30"/>
      <c r="D4" s="30"/>
      <c r="E4" s="30"/>
      <c r="F4" s="30" t="s">
        <v>625</v>
      </c>
      <c r="G4" s="30"/>
      <c r="H4" s="30"/>
      <c r="I4" s="30"/>
      <c r="J4" s="39"/>
      <c r="N4" s="38"/>
      <c r="O4" s="30"/>
      <c r="P4" s="30"/>
      <c r="Q4" s="30"/>
      <c r="R4" s="30"/>
      <c r="S4" s="30"/>
      <c r="T4" s="30"/>
      <c r="U4" s="30"/>
      <c r="V4" s="39"/>
      <c r="Z4" s="38"/>
      <c r="AA4" s="30"/>
      <c r="AB4" s="30"/>
      <c r="AC4" s="30"/>
      <c r="AD4" s="30"/>
      <c r="AE4" s="30"/>
      <c r="AF4" s="30"/>
      <c r="AG4" s="30"/>
      <c r="AH4" s="39"/>
      <c r="AM4" s="95" t="s">
        <v>788</v>
      </c>
      <c r="AN4" s="96" t="s">
        <v>791</v>
      </c>
      <c r="AO4" s="97">
        <v>15000</v>
      </c>
      <c r="AP4" s="96">
        <v>4</v>
      </c>
      <c r="AQ4" s="98">
        <f t="shared" si="0"/>
        <v>60000</v>
      </c>
    </row>
    <row r="5" spans="2:43" ht="13.5">
      <c r="B5" s="38"/>
      <c r="D5" s="57" t="str">
        <f>ADDRESS(10,10,D6)</f>
        <v>$J$10</v>
      </c>
      <c r="F5" s="57" t="str">
        <f>ADDRESS(10,10,F6)</f>
        <v>J10</v>
      </c>
      <c r="G5" s="30"/>
      <c r="H5" s="30"/>
      <c r="I5" s="30"/>
      <c r="J5" s="39"/>
      <c r="N5" s="38"/>
      <c r="O5" s="4" t="s">
        <v>651</v>
      </c>
      <c r="V5" s="39"/>
      <c r="Z5" s="38"/>
      <c r="AC5" s="30"/>
      <c r="AD5" s="30"/>
      <c r="AE5" s="30"/>
      <c r="AF5" s="30"/>
      <c r="AG5" s="30"/>
      <c r="AH5" s="39"/>
      <c r="AM5" s="95" t="s">
        <v>788</v>
      </c>
      <c r="AN5" s="96" t="s">
        <v>792</v>
      </c>
      <c r="AO5" s="97">
        <v>15000</v>
      </c>
      <c r="AP5" s="96">
        <v>3</v>
      </c>
      <c r="AQ5" s="98">
        <f t="shared" si="0"/>
        <v>45000</v>
      </c>
    </row>
    <row r="6" spans="2:43" ht="13.5">
      <c r="B6" s="38"/>
      <c r="C6" s="63" t="s">
        <v>626</v>
      </c>
      <c r="D6" s="199">
        <v>1</v>
      </c>
      <c r="F6" s="199">
        <v>4</v>
      </c>
      <c r="G6" s="30"/>
      <c r="H6" s="30"/>
      <c r="I6" s="30"/>
      <c r="J6" s="39"/>
      <c r="N6" s="38"/>
      <c r="P6" s="30">
        <v>1</v>
      </c>
      <c r="Q6" s="30">
        <v>2</v>
      </c>
      <c r="R6" s="30">
        <v>3</v>
      </c>
      <c r="S6" s="65">
        <v>4</v>
      </c>
      <c r="V6" s="39"/>
      <c r="Z6" s="38"/>
      <c r="AA6" s="245" t="s">
        <v>130</v>
      </c>
      <c r="AB6" s="245"/>
      <c r="AC6" s="245"/>
      <c r="AD6" s="245"/>
      <c r="AE6" s="245"/>
      <c r="AF6" s="245"/>
      <c r="AG6" s="245"/>
      <c r="AH6" s="39"/>
      <c r="AM6" s="95" t="s">
        <v>788</v>
      </c>
      <c r="AN6" s="96" t="s">
        <v>793</v>
      </c>
      <c r="AO6" s="97">
        <v>50000</v>
      </c>
      <c r="AP6" s="96">
        <v>3</v>
      </c>
      <c r="AQ6" s="98">
        <f t="shared" si="0"/>
        <v>150000</v>
      </c>
    </row>
    <row r="7" spans="2:43" ht="13.5">
      <c r="B7" s="38"/>
      <c r="H7" s="30"/>
      <c r="I7" s="30"/>
      <c r="J7" s="39"/>
      <c r="N7" s="38"/>
      <c r="O7" s="30">
        <v>1</v>
      </c>
      <c r="P7" s="75">
        <v>1</v>
      </c>
      <c r="Q7" s="75">
        <v>2</v>
      </c>
      <c r="R7" s="75">
        <v>3</v>
      </c>
      <c r="S7" s="75">
        <v>4</v>
      </c>
      <c r="V7" s="39"/>
      <c r="Z7" s="38"/>
      <c r="AG7" s="30"/>
      <c r="AH7" s="39"/>
      <c r="AM7" s="95" t="s">
        <v>788</v>
      </c>
      <c r="AN7" s="96" t="s">
        <v>794</v>
      </c>
      <c r="AO7" s="97">
        <v>75000</v>
      </c>
      <c r="AP7" s="96">
        <v>12</v>
      </c>
      <c r="AQ7" s="98">
        <f t="shared" si="0"/>
        <v>900000</v>
      </c>
    </row>
    <row r="8" spans="2:43" ht="13.5">
      <c r="B8" s="38"/>
      <c r="C8" s="30"/>
      <c r="D8" s="3" t="s">
        <v>131</v>
      </c>
      <c r="H8" s="30"/>
      <c r="I8" s="30"/>
      <c r="J8" s="39"/>
      <c r="N8" s="38"/>
      <c r="O8" s="30">
        <v>2</v>
      </c>
      <c r="P8" s="75">
        <v>2</v>
      </c>
      <c r="Q8" s="75">
        <v>4</v>
      </c>
      <c r="R8" s="75">
        <v>6</v>
      </c>
      <c r="S8" s="75">
        <v>8</v>
      </c>
      <c r="T8" s="99" t="s">
        <v>649</v>
      </c>
      <c r="U8" s="199">
        <v>4</v>
      </c>
      <c r="V8" s="39"/>
      <c r="Z8" s="38"/>
      <c r="AA8" s="30"/>
      <c r="AB8" s="100" t="str">
        <f>HYPERLINK("[関数リファレンス.xls]検索・行列関数!AE8","クリック")</f>
        <v>クリック</v>
      </c>
      <c r="AC8" s="30"/>
      <c r="AD8" s="30"/>
      <c r="AE8" s="101" t="s">
        <v>267</v>
      </c>
      <c r="AF8" s="30"/>
      <c r="AG8" s="30"/>
      <c r="AH8" s="39"/>
      <c r="AM8" s="95" t="s">
        <v>795</v>
      </c>
      <c r="AN8" s="96" t="s">
        <v>790</v>
      </c>
      <c r="AO8" s="97">
        <v>12000</v>
      </c>
      <c r="AP8" s="96">
        <v>5</v>
      </c>
      <c r="AQ8" s="98">
        <f t="shared" si="0"/>
        <v>60000</v>
      </c>
    </row>
    <row r="9" spans="2:43" ht="13.5">
      <c r="B9" s="38"/>
      <c r="C9" s="30"/>
      <c r="H9" s="30"/>
      <c r="I9" s="30"/>
      <c r="J9" s="39"/>
      <c r="N9" s="38"/>
      <c r="O9" s="30">
        <v>3</v>
      </c>
      <c r="P9" s="75">
        <v>3</v>
      </c>
      <c r="Q9" s="75">
        <v>6</v>
      </c>
      <c r="R9" s="75">
        <v>9</v>
      </c>
      <c r="S9" s="75">
        <v>12</v>
      </c>
      <c r="T9" s="99" t="s">
        <v>650</v>
      </c>
      <c r="U9" s="199">
        <v>3</v>
      </c>
      <c r="V9" s="39"/>
      <c r="Z9" s="38"/>
      <c r="AA9" s="30"/>
      <c r="AB9" s="63" t="s">
        <v>132</v>
      </c>
      <c r="AC9" s="30"/>
      <c r="AD9" s="30"/>
      <c r="AE9" s="30"/>
      <c r="AF9" s="30"/>
      <c r="AG9" s="30"/>
      <c r="AH9" s="39"/>
      <c r="AM9" s="95" t="s">
        <v>795</v>
      </c>
      <c r="AN9" s="96" t="s">
        <v>791</v>
      </c>
      <c r="AO9" s="97">
        <v>15000</v>
      </c>
      <c r="AP9" s="96">
        <v>4</v>
      </c>
      <c r="AQ9" s="98">
        <f t="shared" si="0"/>
        <v>60000</v>
      </c>
    </row>
    <row r="10" spans="2:43" ht="13.5">
      <c r="B10" s="38"/>
      <c r="C10" s="30"/>
      <c r="D10" s="102" t="s">
        <v>614</v>
      </c>
      <c r="E10" s="266" t="s">
        <v>621</v>
      </c>
      <c r="F10" s="267"/>
      <c r="G10" s="268"/>
      <c r="H10" s="30"/>
      <c r="I10" s="30"/>
      <c r="J10" s="39"/>
      <c r="N10" s="38"/>
      <c r="O10" s="65">
        <v>4</v>
      </c>
      <c r="P10" s="75">
        <v>4</v>
      </c>
      <c r="Q10" s="75">
        <v>8</v>
      </c>
      <c r="R10" s="75">
        <v>12</v>
      </c>
      <c r="S10" s="75">
        <v>16</v>
      </c>
      <c r="U10" s="30"/>
      <c r="V10" s="39"/>
      <c r="Z10" s="38"/>
      <c r="AA10" s="30"/>
      <c r="AB10" s="30" t="s">
        <v>133</v>
      </c>
      <c r="AC10" s="30"/>
      <c r="AD10" s="30"/>
      <c r="AE10" s="30"/>
      <c r="AF10" s="30"/>
      <c r="AG10" s="30"/>
      <c r="AH10" s="39"/>
      <c r="AM10" s="95" t="s">
        <v>795</v>
      </c>
      <c r="AN10" s="96" t="s">
        <v>793</v>
      </c>
      <c r="AO10" s="97">
        <v>50000</v>
      </c>
      <c r="AP10" s="96">
        <v>2</v>
      </c>
      <c r="AQ10" s="98">
        <f t="shared" si="0"/>
        <v>100000</v>
      </c>
    </row>
    <row r="11" spans="2:43" ht="13.5">
      <c r="B11" s="38"/>
      <c r="C11" s="30"/>
      <c r="D11" s="103" t="s">
        <v>615</v>
      </c>
      <c r="E11" s="269" t="s">
        <v>616</v>
      </c>
      <c r="F11" s="270"/>
      <c r="G11" s="271"/>
      <c r="H11" s="30"/>
      <c r="I11" s="30"/>
      <c r="J11" s="39"/>
      <c r="N11" s="38"/>
      <c r="O11" s="65">
        <v>5</v>
      </c>
      <c r="P11" s="75">
        <v>5</v>
      </c>
      <c r="Q11" s="75">
        <v>10</v>
      </c>
      <c r="R11" s="75">
        <v>15</v>
      </c>
      <c r="S11" s="75">
        <v>20</v>
      </c>
      <c r="U11" s="57">
        <f>INDEX(P7:S11,U8,U9)</f>
        <v>12</v>
      </c>
      <c r="V11" s="39"/>
      <c r="Z11" s="38"/>
      <c r="AA11" s="30"/>
      <c r="AB11" s="30"/>
      <c r="AC11" s="30"/>
      <c r="AD11" s="30"/>
      <c r="AE11" s="30"/>
      <c r="AF11" s="30"/>
      <c r="AG11" s="30"/>
      <c r="AH11" s="39"/>
      <c r="AM11" s="95" t="s">
        <v>795</v>
      </c>
      <c r="AN11" s="96" t="s">
        <v>794</v>
      </c>
      <c r="AO11" s="97">
        <v>75000</v>
      </c>
      <c r="AP11" s="96">
        <v>2</v>
      </c>
      <c r="AQ11" s="98">
        <f t="shared" si="0"/>
        <v>150000</v>
      </c>
    </row>
    <row r="12" spans="2:43" ht="13.5">
      <c r="B12" s="38"/>
      <c r="C12" s="30"/>
      <c r="D12" s="103">
        <v>2</v>
      </c>
      <c r="E12" s="269" t="s">
        <v>617</v>
      </c>
      <c r="F12" s="270"/>
      <c r="G12" s="271"/>
      <c r="H12" s="30"/>
      <c r="I12" s="30"/>
      <c r="J12" s="39"/>
      <c r="N12" s="38"/>
      <c r="O12" s="30"/>
      <c r="P12" s="30"/>
      <c r="Q12" s="30"/>
      <c r="R12" s="30"/>
      <c r="S12" s="30"/>
      <c r="T12" s="30"/>
      <c r="U12" s="30"/>
      <c r="V12" s="39"/>
      <c r="Z12" s="38"/>
      <c r="AA12" s="30"/>
      <c r="AB12" s="3" t="s">
        <v>325</v>
      </c>
      <c r="AC12" s="30"/>
      <c r="AD12" s="30"/>
      <c r="AE12" s="30"/>
      <c r="AF12" s="30"/>
      <c r="AG12" s="30"/>
      <c r="AH12" s="39"/>
      <c r="AM12" s="95" t="s">
        <v>795</v>
      </c>
      <c r="AN12" s="96" t="s">
        <v>789</v>
      </c>
      <c r="AO12" s="97">
        <v>15000</v>
      </c>
      <c r="AP12" s="96">
        <v>2</v>
      </c>
      <c r="AQ12" s="98">
        <f t="shared" si="0"/>
        <v>30000</v>
      </c>
    </row>
    <row r="13" spans="2:43" ht="13.5">
      <c r="B13" s="38"/>
      <c r="C13" s="30"/>
      <c r="D13" s="103">
        <v>3</v>
      </c>
      <c r="E13" s="269" t="s">
        <v>618</v>
      </c>
      <c r="F13" s="270"/>
      <c r="G13" s="271"/>
      <c r="H13" s="30"/>
      <c r="I13" s="30"/>
      <c r="J13" s="39"/>
      <c r="N13" s="38"/>
      <c r="O13" s="30"/>
      <c r="P13" s="30"/>
      <c r="Q13" s="30"/>
      <c r="R13" s="30"/>
      <c r="S13" s="30"/>
      <c r="T13" s="30"/>
      <c r="U13" s="30"/>
      <c r="V13" s="39"/>
      <c r="Z13" s="38"/>
      <c r="AA13" s="30"/>
      <c r="AC13" s="30"/>
      <c r="AD13" s="30"/>
      <c r="AE13" s="30"/>
      <c r="AF13" s="30"/>
      <c r="AG13" s="30"/>
      <c r="AH13" s="39"/>
      <c r="AM13" s="95" t="s">
        <v>796</v>
      </c>
      <c r="AN13" s="96" t="s">
        <v>789</v>
      </c>
      <c r="AO13" s="97">
        <v>15000</v>
      </c>
      <c r="AP13" s="96">
        <v>2</v>
      </c>
      <c r="AQ13" s="98">
        <f t="shared" si="0"/>
        <v>30000</v>
      </c>
    </row>
    <row r="14" spans="2:43" ht="13.5">
      <c r="B14" s="38"/>
      <c r="C14" s="30"/>
      <c r="D14" s="103">
        <v>4</v>
      </c>
      <c r="E14" s="269" t="s">
        <v>619</v>
      </c>
      <c r="F14" s="270"/>
      <c r="G14" s="271"/>
      <c r="H14" s="30"/>
      <c r="I14" s="30"/>
      <c r="J14" s="39"/>
      <c r="N14" s="38"/>
      <c r="O14" s="25" t="s">
        <v>982</v>
      </c>
      <c r="P14" s="30"/>
      <c r="Q14" s="30"/>
      <c r="R14" s="30"/>
      <c r="S14" s="30"/>
      <c r="T14" s="30"/>
      <c r="U14" s="30"/>
      <c r="V14" s="39"/>
      <c r="Z14" s="38"/>
      <c r="AA14" s="30"/>
      <c r="AB14" s="104" t="s">
        <v>268</v>
      </c>
      <c r="AC14" s="250" t="s">
        <v>271</v>
      </c>
      <c r="AD14" s="251"/>
      <c r="AE14" s="251"/>
      <c r="AF14" s="252"/>
      <c r="AG14" s="40"/>
      <c r="AH14" s="105"/>
      <c r="AM14" s="95" t="s">
        <v>796</v>
      </c>
      <c r="AN14" s="96" t="s">
        <v>790</v>
      </c>
      <c r="AO14" s="97">
        <v>12000</v>
      </c>
      <c r="AP14" s="96">
        <v>2</v>
      </c>
      <c r="AQ14" s="98">
        <f t="shared" si="0"/>
        <v>24000</v>
      </c>
    </row>
    <row r="15" spans="2:43" ht="13.5">
      <c r="B15" s="38"/>
      <c r="C15" s="30"/>
      <c r="H15" s="30"/>
      <c r="I15" s="30"/>
      <c r="J15" s="39"/>
      <c r="N15" s="38"/>
      <c r="O15" s="30" t="s">
        <v>652</v>
      </c>
      <c r="Q15" s="30"/>
      <c r="R15" s="30"/>
      <c r="S15" s="30"/>
      <c r="T15" s="30"/>
      <c r="U15" s="30"/>
      <c r="V15" s="39"/>
      <c r="Z15" s="38"/>
      <c r="AA15" s="30"/>
      <c r="AB15" s="106"/>
      <c r="AC15" s="253" t="s">
        <v>266</v>
      </c>
      <c r="AD15" s="254"/>
      <c r="AE15" s="254"/>
      <c r="AF15" s="255"/>
      <c r="AG15" s="71"/>
      <c r="AH15" s="107"/>
      <c r="AM15" s="95" t="s">
        <v>796</v>
      </c>
      <c r="AN15" s="96" t="s">
        <v>791</v>
      </c>
      <c r="AO15" s="97">
        <v>15000</v>
      </c>
      <c r="AP15" s="96">
        <v>2</v>
      </c>
      <c r="AQ15" s="98">
        <f t="shared" si="0"/>
        <v>30000</v>
      </c>
    </row>
    <row r="16" spans="2:43" ht="13.5">
      <c r="B16" s="38"/>
      <c r="C16" s="30"/>
      <c r="D16" s="74" t="s">
        <v>622</v>
      </c>
      <c r="E16" s="216" t="s">
        <v>620</v>
      </c>
      <c r="F16" s="216"/>
      <c r="H16" s="10"/>
      <c r="I16" s="30"/>
      <c r="J16" s="39"/>
      <c r="N16" s="38"/>
      <c r="O16" s="30" t="s">
        <v>653</v>
      </c>
      <c r="P16" s="30"/>
      <c r="Q16" s="30"/>
      <c r="R16" s="30"/>
      <c r="S16" s="30"/>
      <c r="T16" s="30"/>
      <c r="U16" s="30"/>
      <c r="V16" s="39"/>
      <c r="Z16" s="38"/>
      <c r="AA16" s="30"/>
      <c r="AB16" s="108"/>
      <c r="AC16" s="256" t="s">
        <v>272</v>
      </c>
      <c r="AD16" s="257"/>
      <c r="AE16" s="257"/>
      <c r="AF16" s="258"/>
      <c r="AG16" s="71"/>
      <c r="AH16" s="107"/>
      <c r="AM16" s="95" t="s">
        <v>796</v>
      </c>
      <c r="AN16" s="96" t="s">
        <v>792</v>
      </c>
      <c r="AO16" s="97">
        <v>15000</v>
      </c>
      <c r="AP16" s="96">
        <v>2</v>
      </c>
      <c r="AQ16" s="98">
        <f t="shared" si="0"/>
        <v>30000</v>
      </c>
    </row>
    <row r="17" spans="2:43" ht="13.5">
      <c r="B17" s="38"/>
      <c r="C17" s="30"/>
      <c r="D17" s="74" t="b">
        <v>1</v>
      </c>
      <c r="E17" s="216" t="s">
        <v>623</v>
      </c>
      <c r="F17" s="216"/>
      <c r="H17" s="30"/>
      <c r="I17" s="30"/>
      <c r="J17" s="39"/>
      <c r="N17" s="38"/>
      <c r="Q17" s="30"/>
      <c r="R17" s="30"/>
      <c r="S17" s="30"/>
      <c r="T17" s="30"/>
      <c r="U17" s="30"/>
      <c r="V17" s="39"/>
      <c r="Z17" s="38"/>
      <c r="AA17" s="30"/>
      <c r="AB17" s="73" t="s">
        <v>269</v>
      </c>
      <c r="AC17" s="259" t="s">
        <v>270</v>
      </c>
      <c r="AD17" s="260"/>
      <c r="AE17" s="260"/>
      <c r="AF17" s="261"/>
      <c r="AG17" s="71"/>
      <c r="AH17" s="107"/>
      <c r="AM17" s="95" t="s">
        <v>788</v>
      </c>
      <c r="AN17" s="96" t="s">
        <v>789</v>
      </c>
      <c r="AO17" s="97">
        <v>15000</v>
      </c>
      <c r="AP17" s="96">
        <v>3</v>
      </c>
      <c r="AQ17" s="98">
        <f t="shared" si="0"/>
        <v>45000</v>
      </c>
    </row>
    <row r="18" spans="2:43" ht="13.5">
      <c r="B18" s="38"/>
      <c r="C18" s="30"/>
      <c r="D18" s="74" t="b">
        <v>0</v>
      </c>
      <c r="E18" s="216" t="s">
        <v>624</v>
      </c>
      <c r="F18" s="216"/>
      <c r="G18" s="30"/>
      <c r="H18" s="49"/>
      <c r="I18" s="30"/>
      <c r="J18" s="39"/>
      <c r="N18" s="38"/>
      <c r="O18" s="30"/>
      <c r="P18" s="10"/>
      <c r="Q18" s="30"/>
      <c r="R18" s="49"/>
      <c r="S18" s="30"/>
      <c r="T18" s="49" t="s">
        <v>284</v>
      </c>
      <c r="U18" s="30"/>
      <c r="V18" s="39"/>
      <c r="Z18" s="38"/>
      <c r="AA18" s="30"/>
      <c r="AB18" s="30"/>
      <c r="AC18" s="30"/>
      <c r="AD18" s="30"/>
      <c r="AE18" s="30"/>
      <c r="AF18" s="30"/>
      <c r="AG18" s="30"/>
      <c r="AH18" s="39"/>
      <c r="AM18" s="95" t="s">
        <v>788</v>
      </c>
      <c r="AN18" s="96" t="s">
        <v>790</v>
      </c>
      <c r="AO18" s="97">
        <v>12000</v>
      </c>
      <c r="AP18" s="96">
        <v>4</v>
      </c>
      <c r="AQ18" s="98">
        <f t="shared" si="0"/>
        <v>48000</v>
      </c>
    </row>
    <row r="19" spans="2:43" ht="13.5">
      <c r="B19" s="38"/>
      <c r="C19" s="30"/>
      <c r="D19" s="30"/>
      <c r="E19" s="30"/>
      <c r="F19" s="30"/>
      <c r="G19" s="30"/>
      <c r="H19" s="30"/>
      <c r="I19" s="30"/>
      <c r="J19" s="39"/>
      <c r="N19" s="38"/>
      <c r="O19" s="30"/>
      <c r="P19" s="30"/>
      <c r="Q19" s="30"/>
      <c r="R19" s="30"/>
      <c r="S19" s="30"/>
      <c r="T19" s="30"/>
      <c r="U19" s="30"/>
      <c r="V19" s="39"/>
      <c r="Z19" s="38"/>
      <c r="AA19" s="30"/>
      <c r="AB19" s="10"/>
      <c r="AC19" s="30"/>
      <c r="AD19" s="49"/>
      <c r="AE19" s="30"/>
      <c r="AF19" s="30"/>
      <c r="AG19" s="30"/>
      <c r="AH19" s="39"/>
      <c r="AM19" s="95" t="s">
        <v>788</v>
      </c>
      <c r="AN19" s="96" t="s">
        <v>791</v>
      </c>
      <c r="AO19" s="97">
        <v>15000</v>
      </c>
      <c r="AP19" s="96">
        <v>5</v>
      </c>
      <c r="AQ19" s="98">
        <f t="shared" si="0"/>
        <v>75000</v>
      </c>
    </row>
    <row r="20" spans="2:43" ht="14.25" thickBot="1">
      <c r="B20" s="50"/>
      <c r="C20" s="51"/>
      <c r="D20" s="51"/>
      <c r="E20" s="51"/>
      <c r="F20" s="51"/>
      <c r="G20" s="51"/>
      <c r="H20" s="51"/>
      <c r="I20" s="51"/>
      <c r="J20" s="52"/>
      <c r="N20" s="50"/>
      <c r="O20" s="51"/>
      <c r="P20" s="51"/>
      <c r="Q20" s="51"/>
      <c r="R20" s="51"/>
      <c r="S20" s="51"/>
      <c r="T20" s="51"/>
      <c r="U20" s="51"/>
      <c r="V20" s="52"/>
      <c r="Z20" s="50"/>
      <c r="AA20" s="51"/>
      <c r="AB20" s="51"/>
      <c r="AC20" s="51"/>
      <c r="AD20" s="51"/>
      <c r="AE20" s="51"/>
      <c r="AF20" s="51"/>
      <c r="AG20" s="51"/>
      <c r="AH20" s="52"/>
      <c r="AM20" s="95" t="s">
        <v>788</v>
      </c>
      <c r="AN20" s="96" t="s">
        <v>792</v>
      </c>
      <c r="AO20" s="97">
        <v>15000</v>
      </c>
      <c r="AP20" s="96">
        <v>4</v>
      </c>
      <c r="AQ20" s="98">
        <f t="shared" si="0"/>
        <v>60000</v>
      </c>
    </row>
    <row r="21" spans="39:43" ht="13.5">
      <c r="AM21" s="95" t="s">
        <v>788</v>
      </c>
      <c r="AN21" s="96" t="s">
        <v>793</v>
      </c>
      <c r="AO21" s="97">
        <v>50000</v>
      </c>
      <c r="AP21" s="96">
        <v>4</v>
      </c>
      <c r="AQ21" s="98">
        <f t="shared" si="0"/>
        <v>200000</v>
      </c>
    </row>
    <row r="22" spans="39:43" ht="13.5">
      <c r="AM22" s="95" t="s">
        <v>788</v>
      </c>
      <c r="AN22" s="96" t="s">
        <v>794</v>
      </c>
      <c r="AO22" s="97">
        <v>75000</v>
      </c>
      <c r="AP22" s="96">
        <v>10</v>
      </c>
      <c r="AQ22" s="98">
        <f t="shared" si="0"/>
        <v>750000</v>
      </c>
    </row>
    <row r="23" spans="39:43" ht="13.5">
      <c r="AM23" s="95" t="s">
        <v>795</v>
      </c>
      <c r="AN23" s="96" t="s">
        <v>791</v>
      </c>
      <c r="AO23" s="97">
        <v>15000</v>
      </c>
      <c r="AP23" s="96">
        <v>4</v>
      </c>
      <c r="AQ23" s="98">
        <f t="shared" si="0"/>
        <v>60000</v>
      </c>
    </row>
    <row r="24" spans="39:43" ht="14.25" thickBot="1">
      <c r="AM24" s="95" t="s">
        <v>795</v>
      </c>
      <c r="AN24" s="96" t="s">
        <v>792</v>
      </c>
      <c r="AO24" s="97">
        <v>15000</v>
      </c>
      <c r="AP24" s="96">
        <v>5</v>
      </c>
      <c r="AQ24" s="98">
        <f t="shared" si="0"/>
        <v>75000</v>
      </c>
    </row>
    <row r="25" spans="2:43" ht="17.25">
      <c r="B25" s="34"/>
      <c r="C25" s="35" t="s">
        <v>606</v>
      </c>
      <c r="D25" s="36"/>
      <c r="E25" s="36"/>
      <c r="F25" s="36"/>
      <c r="G25" s="36"/>
      <c r="H25" s="36"/>
      <c r="I25" s="36"/>
      <c r="J25" s="37"/>
      <c r="N25" s="34"/>
      <c r="O25" s="35" t="s">
        <v>610</v>
      </c>
      <c r="P25" s="36"/>
      <c r="Q25" s="36"/>
      <c r="R25" s="36"/>
      <c r="S25" s="36"/>
      <c r="T25" s="36"/>
      <c r="U25" s="36"/>
      <c r="V25" s="37"/>
      <c r="Z25" s="34"/>
      <c r="AA25" s="35" t="s">
        <v>613</v>
      </c>
      <c r="AB25" s="36"/>
      <c r="AC25" s="36"/>
      <c r="AD25" s="36"/>
      <c r="AE25" s="36"/>
      <c r="AF25" s="36"/>
      <c r="AG25" s="36"/>
      <c r="AH25" s="37"/>
      <c r="AM25" s="95" t="s">
        <v>795</v>
      </c>
      <c r="AN25" s="96" t="s">
        <v>793</v>
      </c>
      <c r="AO25" s="97">
        <v>50000</v>
      </c>
      <c r="AP25" s="96">
        <v>2</v>
      </c>
      <c r="AQ25" s="98">
        <f t="shared" si="0"/>
        <v>100000</v>
      </c>
    </row>
    <row r="26" spans="2:43" ht="13.5">
      <c r="B26" s="38"/>
      <c r="D26" s="3" t="s">
        <v>876</v>
      </c>
      <c r="E26" s="30"/>
      <c r="F26" s="30"/>
      <c r="G26" s="30"/>
      <c r="H26" s="30"/>
      <c r="I26" s="30"/>
      <c r="J26" s="39"/>
      <c r="N26" s="38"/>
      <c r="P26" s="3" t="s">
        <v>134</v>
      </c>
      <c r="Q26" s="30"/>
      <c r="R26" s="30"/>
      <c r="S26" s="30"/>
      <c r="T26" s="30"/>
      <c r="U26" s="30"/>
      <c r="V26" s="39"/>
      <c r="Z26" s="38"/>
      <c r="AB26" s="3" t="s">
        <v>135</v>
      </c>
      <c r="AC26" s="30"/>
      <c r="AD26" s="30"/>
      <c r="AE26" s="30"/>
      <c r="AF26" s="30"/>
      <c r="AG26" s="30"/>
      <c r="AH26" s="39"/>
      <c r="AM26" s="95" t="s">
        <v>795</v>
      </c>
      <c r="AN26" s="96" t="s">
        <v>794</v>
      </c>
      <c r="AO26" s="97">
        <v>75000</v>
      </c>
      <c r="AP26" s="96">
        <v>3</v>
      </c>
      <c r="AQ26" s="98">
        <f t="shared" si="0"/>
        <v>225000</v>
      </c>
    </row>
    <row r="27" spans="2:43" ht="13.5">
      <c r="B27" s="38"/>
      <c r="C27" s="30"/>
      <c r="D27" s="30"/>
      <c r="E27" s="30"/>
      <c r="F27" s="30" t="s">
        <v>630</v>
      </c>
      <c r="G27" s="30"/>
      <c r="H27" s="30"/>
      <c r="I27" s="30"/>
      <c r="J27" s="39"/>
      <c r="N27" s="38"/>
      <c r="O27" s="30"/>
      <c r="P27" s="30"/>
      <c r="Q27" s="30"/>
      <c r="R27" s="30"/>
      <c r="S27" s="30"/>
      <c r="T27" s="30"/>
      <c r="U27" s="30"/>
      <c r="V27" s="39"/>
      <c r="Z27" s="38"/>
      <c r="AA27" s="30"/>
      <c r="AB27" s="30"/>
      <c r="AC27" s="30"/>
      <c r="AD27" s="30"/>
      <c r="AE27" s="30"/>
      <c r="AF27" s="30"/>
      <c r="AG27" s="30"/>
      <c r="AH27" s="39"/>
      <c r="AM27" s="95" t="s">
        <v>796</v>
      </c>
      <c r="AN27" s="96" t="s">
        <v>789</v>
      </c>
      <c r="AO27" s="97">
        <v>15000</v>
      </c>
      <c r="AP27" s="96">
        <v>1</v>
      </c>
      <c r="AQ27" s="98">
        <f t="shared" si="0"/>
        <v>15000</v>
      </c>
    </row>
    <row r="28" spans="2:43" ht="13.5">
      <c r="B28" s="38"/>
      <c r="J28" s="39"/>
      <c r="N28" s="38"/>
      <c r="O28" s="30"/>
      <c r="P28" s="248" t="s">
        <v>136</v>
      </c>
      <c r="Q28" s="248"/>
      <c r="R28" s="248"/>
      <c r="S28" s="248"/>
      <c r="T28" s="248"/>
      <c r="U28" s="65"/>
      <c r="V28" s="39"/>
      <c r="Z28" s="38"/>
      <c r="AA28" s="30"/>
      <c r="AB28" s="30"/>
      <c r="AC28" s="30"/>
      <c r="AE28" s="30"/>
      <c r="AF28" s="30"/>
      <c r="AG28" s="30"/>
      <c r="AH28" s="39"/>
      <c r="AM28" s="95" t="s">
        <v>796</v>
      </c>
      <c r="AN28" s="96" t="s">
        <v>790</v>
      </c>
      <c r="AO28" s="97">
        <v>12000</v>
      </c>
      <c r="AP28" s="96">
        <v>3</v>
      </c>
      <c r="AQ28" s="98">
        <f t="shared" si="0"/>
        <v>36000</v>
      </c>
    </row>
    <row r="29" spans="2:43" ht="13.5">
      <c r="B29" s="38"/>
      <c r="C29" s="30"/>
      <c r="D29" s="30"/>
      <c r="J29" s="39"/>
      <c r="N29" s="38"/>
      <c r="O29" s="30"/>
      <c r="Q29" s="30"/>
      <c r="R29" s="30"/>
      <c r="S29" s="30"/>
      <c r="T29" s="30"/>
      <c r="U29" s="30"/>
      <c r="V29" s="39"/>
      <c r="Z29" s="38"/>
      <c r="AA29" s="30"/>
      <c r="AB29" s="76" t="s">
        <v>138</v>
      </c>
      <c r="AD29" s="109" t="str">
        <f ca="1">INDIRECT(AB29)</f>
        <v>HALLOW!</v>
      </c>
      <c r="AE29" s="30"/>
      <c r="AF29" s="30"/>
      <c r="AG29" s="30"/>
      <c r="AH29" s="39"/>
      <c r="AM29" s="95" t="s">
        <v>796</v>
      </c>
      <c r="AN29" s="96" t="s">
        <v>791</v>
      </c>
      <c r="AO29" s="97">
        <v>15000</v>
      </c>
      <c r="AP29" s="96">
        <v>3</v>
      </c>
      <c r="AQ29" s="98">
        <f t="shared" si="0"/>
        <v>45000</v>
      </c>
    </row>
    <row r="30" spans="2:43" ht="13.5">
      <c r="B30" s="38"/>
      <c r="D30" s="265" t="s">
        <v>137</v>
      </c>
      <c r="E30" s="265"/>
      <c r="F30" s="265"/>
      <c r="G30" s="265"/>
      <c r="H30" s="265"/>
      <c r="J30" s="39"/>
      <c r="N30" s="38"/>
      <c r="O30" s="30"/>
      <c r="P30" s="30" t="s">
        <v>656</v>
      </c>
      <c r="R30" s="30"/>
      <c r="T30" s="30"/>
      <c r="U30" s="30"/>
      <c r="V30" s="39"/>
      <c r="Z30" s="38"/>
      <c r="AA30" s="30"/>
      <c r="AD30" s="58" t="s">
        <v>139</v>
      </c>
      <c r="AF30" s="30"/>
      <c r="AG30" s="30"/>
      <c r="AH30" s="39"/>
      <c r="AM30" s="95" t="s">
        <v>796</v>
      </c>
      <c r="AN30" s="96" t="s">
        <v>794</v>
      </c>
      <c r="AO30" s="97">
        <v>75000</v>
      </c>
      <c r="AP30" s="96">
        <v>2</v>
      </c>
      <c r="AQ30" s="98">
        <f t="shared" si="0"/>
        <v>150000</v>
      </c>
    </row>
    <row r="31" spans="2:43" ht="13.5">
      <c r="B31" s="38"/>
      <c r="I31" s="30"/>
      <c r="J31" s="39"/>
      <c r="N31" s="38"/>
      <c r="O31" s="30"/>
      <c r="P31" s="65" t="s">
        <v>657</v>
      </c>
      <c r="R31" s="30"/>
      <c r="S31" s="30"/>
      <c r="T31" s="30"/>
      <c r="U31" s="30"/>
      <c r="V31" s="39"/>
      <c r="Z31" s="38"/>
      <c r="AA31" s="30"/>
      <c r="AB31" s="206" t="s">
        <v>140</v>
      </c>
      <c r="AD31" s="246" t="s">
        <v>141</v>
      </c>
      <c r="AE31" s="246"/>
      <c r="AF31" s="30"/>
      <c r="AG31" s="30"/>
      <c r="AH31" s="39"/>
      <c r="AM31" s="95" t="s">
        <v>795</v>
      </c>
      <c r="AN31" s="96" t="s">
        <v>790</v>
      </c>
      <c r="AO31" s="97">
        <v>12000</v>
      </c>
      <c r="AP31" s="96">
        <v>5</v>
      </c>
      <c r="AQ31" s="98">
        <f t="shared" si="0"/>
        <v>60000</v>
      </c>
    </row>
    <row r="32" spans="2:43" ht="13.5">
      <c r="B32" s="38"/>
      <c r="C32" s="30"/>
      <c r="D32" s="199">
        <v>4</v>
      </c>
      <c r="E32" s="30"/>
      <c r="F32" s="109" t="str">
        <f>CHOOSE(D32,"赤","青","黄","緑","紫","白")</f>
        <v>緑</v>
      </c>
      <c r="G32" s="30"/>
      <c r="H32" s="30"/>
      <c r="I32" s="30"/>
      <c r="J32" s="39"/>
      <c r="N32" s="38"/>
      <c r="O32" s="30"/>
      <c r="P32" s="3"/>
      <c r="Q32" s="30"/>
      <c r="R32" s="30"/>
      <c r="S32" s="30"/>
      <c r="U32" s="30"/>
      <c r="V32" s="39"/>
      <c r="Z32" s="38"/>
      <c r="AA32" s="30"/>
      <c r="AD32" s="4" t="s">
        <v>275</v>
      </c>
      <c r="AF32" s="30"/>
      <c r="AG32" s="30"/>
      <c r="AH32" s="39"/>
      <c r="AM32" s="95" t="s">
        <v>795</v>
      </c>
      <c r="AN32" s="96" t="s">
        <v>792</v>
      </c>
      <c r="AO32" s="97">
        <v>15000</v>
      </c>
      <c r="AP32" s="96">
        <v>3</v>
      </c>
      <c r="AQ32" s="98">
        <f t="shared" si="0"/>
        <v>45000</v>
      </c>
    </row>
    <row r="33" spans="2:43" ht="13.5">
      <c r="B33" s="38"/>
      <c r="C33" s="30"/>
      <c r="E33" s="63"/>
      <c r="F33" s="30"/>
      <c r="G33" s="30"/>
      <c r="H33" s="30"/>
      <c r="I33" s="30"/>
      <c r="J33" s="39"/>
      <c r="N33" s="38"/>
      <c r="O33" s="30"/>
      <c r="P33" s="3" t="s">
        <v>658</v>
      </c>
      <c r="Q33" s="30"/>
      <c r="S33" s="30"/>
      <c r="U33" s="30"/>
      <c r="V33" s="39"/>
      <c r="Z33" s="38"/>
      <c r="AA33" s="30"/>
      <c r="AE33" s="30"/>
      <c r="AF33" s="30"/>
      <c r="AG33" s="30"/>
      <c r="AH33" s="39"/>
      <c r="AM33" s="95" t="s">
        <v>796</v>
      </c>
      <c r="AN33" s="96" t="s">
        <v>789</v>
      </c>
      <c r="AO33" s="97">
        <v>15000</v>
      </c>
      <c r="AP33" s="96">
        <v>1</v>
      </c>
      <c r="AQ33" s="98">
        <f t="shared" si="0"/>
        <v>15000</v>
      </c>
    </row>
    <row r="34" spans="2:43" ht="13.5">
      <c r="B34" s="38"/>
      <c r="I34" s="30"/>
      <c r="J34" s="39"/>
      <c r="N34" s="38"/>
      <c r="O34" s="30"/>
      <c r="P34" s="3" t="s">
        <v>143</v>
      </c>
      <c r="Q34" s="30"/>
      <c r="R34" s="30"/>
      <c r="S34" s="30"/>
      <c r="V34" s="39"/>
      <c r="Z34" s="38"/>
      <c r="AA34" s="30"/>
      <c r="AB34" s="216" t="s">
        <v>622</v>
      </c>
      <c r="AC34" s="216"/>
      <c r="AD34" s="216" t="s">
        <v>620</v>
      </c>
      <c r="AE34" s="216"/>
      <c r="AF34" s="216"/>
      <c r="AG34" s="30"/>
      <c r="AH34" s="39"/>
      <c r="AM34" s="95" t="s">
        <v>796</v>
      </c>
      <c r="AN34" s="96" t="s">
        <v>790</v>
      </c>
      <c r="AO34" s="97">
        <v>12000</v>
      </c>
      <c r="AP34" s="96">
        <v>1</v>
      </c>
      <c r="AQ34" s="98">
        <f t="shared" si="0"/>
        <v>12000</v>
      </c>
    </row>
    <row r="35" spans="2:43" ht="13.5">
      <c r="B35" s="38"/>
      <c r="C35" s="30"/>
      <c r="D35" s="4" t="s">
        <v>631</v>
      </c>
      <c r="E35" s="30"/>
      <c r="G35" s="30"/>
      <c r="H35" s="30"/>
      <c r="I35" s="30"/>
      <c r="J35" s="39"/>
      <c r="N35" s="38"/>
      <c r="O35" s="30"/>
      <c r="P35" s="3"/>
      <c r="Q35" s="30"/>
      <c r="R35" s="30"/>
      <c r="S35" s="30"/>
      <c r="T35" s="59" t="s">
        <v>101</v>
      </c>
      <c r="U35" s="59" t="s">
        <v>144</v>
      </c>
      <c r="V35" s="39"/>
      <c r="Z35" s="38"/>
      <c r="AA35" s="30"/>
      <c r="AB35" s="216" t="s">
        <v>276</v>
      </c>
      <c r="AC35" s="216"/>
      <c r="AD35" s="216" t="s">
        <v>273</v>
      </c>
      <c r="AE35" s="216"/>
      <c r="AF35" s="216"/>
      <c r="AG35" s="30"/>
      <c r="AH35" s="39"/>
      <c r="AM35" s="95" t="s">
        <v>796</v>
      </c>
      <c r="AN35" s="96" t="s">
        <v>791</v>
      </c>
      <c r="AO35" s="97">
        <v>15000</v>
      </c>
      <c r="AP35" s="96">
        <v>2</v>
      </c>
      <c r="AQ35" s="98">
        <f t="shared" si="0"/>
        <v>30000</v>
      </c>
    </row>
    <row r="36" spans="2:43" ht="13.5">
      <c r="B36" s="38"/>
      <c r="C36" s="30"/>
      <c r="D36" s="30"/>
      <c r="E36" s="30"/>
      <c r="G36" s="30"/>
      <c r="H36" s="30"/>
      <c r="I36" s="30"/>
      <c r="J36" s="39"/>
      <c r="N36" s="38"/>
      <c r="O36" s="30"/>
      <c r="Q36" s="53" t="str">
        <f>INDEX({"りんご","みかん";"ぶどう","もも"},2,2)</f>
        <v>もも</v>
      </c>
      <c r="R36" s="30"/>
      <c r="S36" s="30"/>
      <c r="T36" s="59" t="s">
        <v>145</v>
      </c>
      <c r="U36" s="59" t="s">
        <v>146</v>
      </c>
      <c r="V36" s="39"/>
      <c r="Z36" s="38"/>
      <c r="AA36" s="30"/>
      <c r="AB36" s="247" t="b">
        <v>0</v>
      </c>
      <c r="AC36" s="247"/>
      <c r="AD36" s="216" t="s">
        <v>274</v>
      </c>
      <c r="AE36" s="216"/>
      <c r="AF36" s="216"/>
      <c r="AG36" s="30"/>
      <c r="AH36" s="39"/>
      <c r="AM36" s="95" t="s">
        <v>796</v>
      </c>
      <c r="AN36" s="96" t="s">
        <v>792</v>
      </c>
      <c r="AO36" s="97">
        <v>15000</v>
      </c>
      <c r="AP36" s="96">
        <v>3</v>
      </c>
      <c r="AQ36" s="98">
        <f t="shared" si="0"/>
        <v>45000</v>
      </c>
    </row>
    <row r="37" spans="2:43" ht="13.5">
      <c r="B37" s="38"/>
      <c r="C37" s="30"/>
      <c r="D37" s="30"/>
      <c r="E37" s="30"/>
      <c r="G37" s="30"/>
      <c r="H37" s="30"/>
      <c r="I37" s="30"/>
      <c r="J37" s="39"/>
      <c r="N37" s="38"/>
      <c r="O37" s="30"/>
      <c r="Q37" s="63" t="s">
        <v>147</v>
      </c>
      <c r="S37" s="30"/>
      <c r="T37" s="30"/>
      <c r="U37" s="30"/>
      <c r="V37" s="39"/>
      <c r="Z37" s="38"/>
      <c r="AA37" s="30"/>
      <c r="AF37" s="30"/>
      <c r="AG37" s="30"/>
      <c r="AH37" s="39"/>
      <c r="AM37" s="95" t="s">
        <v>796</v>
      </c>
      <c r="AN37" s="96" t="s">
        <v>793</v>
      </c>
      <c r="AO37" s="97">
        <v>50000</v>
      </c>
      <c r="AP37" s="96">
        <v>1</v>
      </c>
      <c r="AQ37" s="98">
        <f t="shared" si="0"/>
        <v>50000</v>
      </c>
    </row>
    <row r="38" spans="2:43" ht="14.25" thickBot="1">
      <c r="B38" s="38"/>
      <c r="C38" s="30"/>
      <c r="D38" s="30"/>
      <c r="E38" s="30"/>
      <c r="G38" s="30"/>
      <c r="H38" s="30"/>
      <c r="I38" s="30"/>
      <c r="J38" s="39"/>
      <c r="N38" s="38"/>
      <c r="O38" s="30"/>
      <c r="P38" s="30"/>
      <c r="Q38" s="30" t="s">
        <v>659</v>
      </c>
      <c r="R38" s="30"/>
      <c r="S38" s="30"/>
      <c r="T38" s="30"/>
      <c r="U38" s="30"/>
      <c r="V38" s="39"/>
      <c r="Z38" s="38"/>
      <c r="AA38" s="30"/>
      <c r="AB38" s="3" t="s">
        <v>148</v>
      </c>
      <c r="AF38" s="30"/>
      <c r="AG38" s="30"/>
      <c r="AH38" s="39"/>
      <c r="AM38" s="110" t="s">
        <v>796</v>
      </c>
      <c r="AN38" s="111" t="s">
        <v>794</v>
      </c>
      <c r="AO38" s="112">
        <v>75000</v>
      </c>
      <c r="AP38" s="111">
        <v>2</v>
      </c>
      <c r="AQ38" s="113">
        <f t="shared" si="0"/>
        <v>150000</v>
      </c>
    </row>
    <row r="39" spans="2:34" ht="13.5">
      <c r="B39" s="38"/>
      <c r="C39" s="30"/>
      <c r="D39" s="10"/>
      <c r="E39" s="30"/>
      <c r="F39" s="49"/>
      <c r="G39" s="30"/>
      <c r="H39" s="30"/>
      <c r="I39" s="30"/>
      <c r="J39" s="39"/>
      <c r="N39" s="38"/>
      <c r="O39" s="30"/>
      <c r="P39" s="30"/>
      <c r="Q39" s="30"/>
      <c r="R39" s="30"/>
      <c r="S39" s="30"/>
      <c r="T39" s="30"/>
      <c r="U39" s="30"/>
      <c r="V39" s="39"/>
      <c r="Z39" s="38"/>
      <c r="AA39" s="30"/>
      <c r="AH39" s="39"/>
    </row>
    <row r="40" spans="2:34" ht="13.5">
      <c r="B40" s="38"/>
      <c r="C40" s="30"/>
      <c r="D40" s="30"/>
      <c r="E40" s="30"/>
      <c r="F40" s="30"/>
      <c r="G40" s="30"/>
      <c r="H40" s="30"/>
      <c r="I40" s="30"/>
      <c r="J40" s="39"/>
      <c r="N40" s="38"/>
      <c r="O40" s="30"/>
      <c r="P40" s="25" t="s">
        <v>149</v>
      </c>
      <c r="Q40" s="30"/>
      <c r="R40" s="30"/>
      <c r="S40" s="30"/>
      <c r="T40" s="30"/>
      <c r="U40" s="30"/>
      <c r="V40" s="39"/>
      <c r="Z40" s="38"/>
      <c r="AA40" s="30"/>
      <c r="AB40" s="30"/>
      <c r="AC40" s="30"/>
      <c r="AD40" s="30"/>
      <c r="AH40" s="39"/>
    </row>
    <row r="41" spans="2:34" ht="13.5">
      <c r="B41" s="38"/>
      <c r="C41" s="30"/>
      <c r="D41" s="30"/>
      <c r="E41" s="30"/>
      <c r="F41" s="30"/>
      <c r="G41" s="30"/>
      <c r="H41" s="30"/>
      <c r="I41" s="30"/>
      <c r="J41" s="39"/>
      <c r="N41" s="38"/>
      <c r="O41" s="30"/>
      <c r="V41" s="39"/>
      <c r="Z41" s="38"/>
      <c r="AA41" s="30"/>
      <c r="AB41" s="10"/>
      <c r="AC41" s="30"/>
      <c r="AD41" s="49"/>
      <c r="AH41" s="39"/>
    </row>
    <row r="42" spans="2:34" ht="13.5">
      <c r="B42" s="38"/>
      <c r="C42" s="30"/>
      <c r="D42" s="30"/>
      <c r="E42" s="30"/>
      <c r="F42" s="30"/>
      <c r="G42" s="30"/>
      <c r="H42" s="30"/>
      <c r="I42" s="30"/>
      <c r="J42" s="39"/>
      <c r="N42" s="38"/>
      <c r="O42" s="30"/>
      <c r="P42" s="10"/>
      <c r="Q42" s="30"/>
      <c r="R42" s="49"/>
      <c r="S42" s="30"/>
      <c r="T42" s="30"/>
      <c r="U42" s="30"/>
      <c r="V42" s="39"/>
      <c r="Z42" s="38"/>
      <c r="AA42" s="30"/>
      <c r="AC42" s="30"/>
      <c r="AD42" s="30"/>
      <c r="AE42" s="30"/>
      <c r="AF42" s="30"/>
      <c r="AG42" s="30"/>
      <c r="AH42" s="39"/>
    </row>
    <row r="43" spans="2:34" ht="14.25" thickBot="1">
      <c r="B43" s="50"/>
      <c r="C43" s="51"/>
      <c r="D43" s="51"/>
      <c r="E43" s="51"/>
      <c r="F43" s="51"/>
      <c r="G43" s="51"/>
      <c r="H43" s="51"/>
      <c r="I43" s="51"/>
      <c r="J43" s="52"/>
      <c r="N43" s="50"/>
      <c r="O43" s="51"/>
      <c r="P43" s="51"/>
      <c r="Q43" s="51"/>
      <c r="R43" s="51"/>
      <c r="S43" s="51"/>
      <c r="T43" s="51"/>
      <c r="U43" s="51"/>
      <c r="V43" s="52"/>
      <c r="Z43" s="50"/>
      <c r="AA43" s="51"/>
      <c r="AB43" s="51"/>
      <c r="AC43" s="51"/>
      <c r="AD43" s="51"/>
      <c r="AE43" s="51"/>
      <c r="AF43" s="51"/>
      <c r="AG43" s="51"/>
      <c r="AH43" s="52"/>
    </row>
    <row r="47" ht="14.25" thickBot="1"/>
    <row r="48" spans="2:34" ht="17.25">
      <c r="B48" s="34"/>
      <c r="C48" s="35" t="s">
        <v>607</v>
      </c>
      <c r="D48" s="36"/>
      <c r="E48" s="36"/>
      <c r="F48" s="36"/>
      <c r="G48" s="36"/>
      <c r="H48" s="36"/>
      <c r="I48" s="36"/>
      <c r="J48" s="37"/>
      <c r="N48" s="34"/>
      <c r="O48" s="35" t="s">
        <v>611</v>
      </c>
      <c r="P48" s="36"/>
      <c r="Q48" s="36"/>
      <c r="R48" s="36"/>
      <c r="S48" s="36"/>
      <c r="T48" s="36"/>
      <c r="U48" s="36"/>
      <c r="V48" s="37"/>
      <c r="Z48" s="34"/>
      <c r="AA48" s="35" t="s">
        <v>782</v>
      </c>
      <c r="AB48" s="36"/>
      <c r="AC48" s="36"/>
      <c r="AD48" s="36"/>
      <c r="AE48" s="36"/>
      <c r="AF48" s="36"/>
      <c r="AG48" s="36"/>
      <c r="AH48" s="37"/>
    </row>
    <row r="49" spans="2:34" ht="13.5">
      <c r="B49" s="38"/>
      <c r="D49" s="3" t="s">
        <v>150</v>
      </c>
      <c r="E49" s="30"/>
      <c r="F49" s="30"/>
      <c r="G49" s="30"/>
      <c r="H49" s="30"/>
      <c r="I49" s="30"/>
      <c r="J49" s="39"/>
      <c r="N49" s="38"/>
      <c r="P49" s="3" t="s">
        <v>151</v>
      </c>
      <c r="Q49" s="30"/>
      <c r="R49" s="30"/>
      <c r="S49" s="30"/>
      <c r="T49" s="30"/>
      <c r="U49" s="30"/>
      <c r="V49" s="39"/>
      <c r="Z49" s="38"/>
      <c r="AA49" s="30"/>
      <c r="AB49" s="30" t="s">
        <v>781</v>
      </c>
      <c r="AC49" s="30"/>
      <c r="AD49" s="30"/>
      <c r="AE49" s="30"/>
      <c r="AF49" s="30"/>
      <c r="AG49" s="30"/>
      <c r="AH49" s="39"/>
    </row>
    <row r="50" spans="2:34" ht="13.5">
      <c r="B50" s="38"/>
      <c r="C50" s="30"/>
      <c r="D50" s="30"/>
      <c r="E50" s="30"/>
      <c r="F50" s="30"/>
      <c r="G50" s="30"/>
      <c r="H50" s="30"/>
      <c r="I50" s="30"/>
      <c r="J50" s="39"/>
      <c r="N50" s="38"/>
      <c r="O50" s="30"/>
      <c r="P50" s="30"/>
      <c r="Q50" s="30"/>
      <c r="R50" s="30"/>
      <c r="S50" s="30"/>
      <c r="T50" s="30"/>
      <c r="U50" s="30"/>
      <c r="V50" s="39"/>
      <c r="Z50" s="38"/>
      <c r="AA50" s="30"/>
      <c r="AB50" s="30"/>
      <c r="AC50" s="30"/>
      <c r="AD50" s="30"/>
      <c r="AE50" s="30"/>
      <c r="AF50" s="30"/>
      <c r="AG50" s="30"/>
      <c r="AH50" s="39"/>
    </row>
    <row r="51" spans="2:34" ht="13.5">
      <c r="B51" s="38"/>
      <c r="C51" s="59" t="s">
        <v>646</v>
      </c>
      <c r="D51" s="114">
        <v>0.4166666666666667</v>
      </c>
      <c r="E51" s="114">
        <v>0.5</v>
      </c>
      <c r="F51" s="114">
        <v>0.5416666666666666</v>
      </c>
      <c r="G51" s="114">
        <v>0.625</v>
      </c>
      <c r="H51" s="114">
        <v>0.6458333333333334</v>
      </c>
      <c r="I51" s="114">
        <v>0.7291666666666666</v>
      </c>
      <c r="J51" s="39"/>
      <c r="N51" s="38"/>
      <c r="O51" s="30"/>
      <c r="P51" s="59">
        <v>1</v>
      </c>
      <c r="Q51" s="59">
        <v>2</v>
      </c>
      <c r="R51" s="59">
        <v>3</v>
      </c>
      <c r="S51" s="73">
        <v>4</v>
      </c>
      <c r="T51" s="30"/>
      <c r="U51" s="30"/>
      <c r="V51" s="39"/>
      <c r="Z51" s="38"/>
      <c r="AB51" s="115" t="s">
        <v>798</v>
      </c>
      <c r="AC51" s="116" t="s">
        <v>783</v>
      </c>
      <c r="AD51" s="117"/>
      <c r="AE51" s="117"/>
      <c r="AF51" s="118"/>
      <c r="AH51" s="39"/>
    </row>
    <row r="52" spans="2:34" ht="13.5">
      <c r="B52" s="38"/>
      <c r="C52" s="59" t="s">
        <v>647</v>
      </c>
      <c r="D52" s="62" t="s">
        <v>640</v>
      </c>
      <c r="E52" s="62" t="s">
        <v>641</v>
      </c>
      <c r="F52" s="62" t="s">
        <v>642</v>
      </c>
      <c r="G52" s="62" t="s">
        <v>643</v>
      </c>
      <c r="H52" s="62" t="s">
        <v>644</v>
      </c>
      <c r="I52" s="62" t="s">
        <v>152</v>
      </c>
      <c r="J52" s="39"/>
      <c r="N52" s="38"/>
      <c r="O52" s="30"/>
      <c r="P52" s="62" t="s">
        <v>153</v>
      </c>
      <c r="Q52" s="62" t="s">
        <v>154</v>
      </c>
      <c r="R52" s="62" t="s">
        <v>155</v>
      </c>
      <c r="S52" s="62" t="s">
        <v>156</v>
      </c>
      <c r="T52" s="30"/>
      <c r="U52" s="30"/>
      <c r="V52" s="39"/>
      <c r="Z52" s="38"/>
      <c r="AB52" s="116" t="s">
        <v>784</v>
      </c>
      <c r="AC52" s="119" t="s">
        <v>795</v>
      </c>
      <c r="AD52" s="120" t="s">
        <v>788</v>
      </c>
      <c r="AE52" s="120" t="s">
        <v>796</v>
      </c>
      <c r="AF52" s="121" t="s">
        <v>797</v>
      </c>
      <c r="AH52" s="39"/>
    </row>
    <row r="53" spans="2:34" ht="13.5">
      <c r="B53" s="38"/>
      <c r="C53" s="30"/>
      <c r="D53" s="30"/>
      <c r="E53" s="30"/>
      <c r="F53" s="30"/>
      <c r="G53" s="30"/>
      <c r="H53" s="30"/>
      <c r="I53" s="30"/>
      <c r="J53" s="39"/>
      <c r="N53" s="38"/>
      <c r="O53" s="30"/>
      <c r="P53" s="30"/>
      <c r="Q53" s="30"/>
      <c r="R53" s="30"/>
      <c r="S53" s="30"/>
      <c r="T53" s="30"/>
      <c r="U53" s="30"/>
      <c r="V53" s="39"/>
      <c r="Z53" s="38"/>
      <c r="AB53" s="119" t="s">
        <v>793</v>
      </c>
      <c r="AC53" s="122">
        <v>200000</v>
      </c>
      <c r="AD53" s="123">
        <v>350000</v>
      </c>
      <c r="AE53" s="123">
        <v>50000</v>
      </c>
      <c r="AF53" s="124">
        <v>600000</v>
      </c>
      <c r="AH53" s="39"/>
    </row>
    <row r="54" spans="2:34" ht="13.5">
      <c r="B54" s="38"/>
      <c r="C54" s="30"/>
      <c r="D54" s="205">
        <v>0.579861111111111</v>
      </c>
      <c r="F54" s="109" t="str">
        <f>HLOOKUP(D54,D51:I52,2)</f>
        <v>数学</v>
      </c>
      <c r="I54" s="30"/>
      <c r="J54" s="39"/>
      <c r="N54" s="38"/>
      <c r="O54" s="30"/>
      <c r="P54" s="30"/>
      <c r="Q54" s="91" t="s">
        <v>157</v>
      </c>
      <c r="S54" s="53" t="e">
        <f>MATCH(Q54,P52:S52)</f>
        <v>#N/A</v>
      </c>
      <c r="T54" s="30"/>
      <c r="U54" s="30"/>
      <c r="V54" s="39"/>
      <c r="Z54" s="38"/>
      <c r="AB54" s="125" t="s">
        <v>794</v>
      </c>
      <c r="AC54" s="126">
        <v>375000</v>
      </c>
      <c r="AD54" s="127">
        <v>1650000</v>
      </c>
      <c r="AE54" s="127">
        <v>300000</v>
      </c>
      <c r="AF54" s="128">
        <v>2325000</v>
      </c>
      <c r="AH54" s="39"/>
    </row>
    <row r="55" spans="2:34" ht="13.5">
      <c r="B55" s="38"/>
      <c r="C55" s="30"/>
      <c r="D55" s="58" t="s">
        <v>158</v>
      </c>
      <c r="I55" s="30"/>
      <c r="J55" s="39"/>
      <c r="N55" s="38"/>
      <c r="O55" s="30"/>
      <c r="P55" s="30"/>
      <c r="Q55" s="30"/>
      <c r="R55" s="30"/>
      <c r="S55" s="30"/>
      <c r="T55" s="30"/>
      <c r="U55" s="30"/>
      <c r="V55" s="39"/>
      <c r="Z55" s="38"/>
      <c r="AB55" s="125" t="s">
        <v>791</v>
      </c>
      <c r="AC55" s="126">
        <v>120000</v>
      </c>
      <c r="AD55" s="127">
        <v>135000</v>
      </c>
      <c r="AE55" s="127">
        <v>105000</v>
      </c>
      <c r="AF55" s="128">
        <v>360000</v>
      </c>
      <c r="AH55" s="39"/>
    </row>
    <row r="56" spans="2:34" ht="13.5">
      <c r="B56" s="38"/>
      <c r="C56" s="30"/>
      <c r="D56" s="4" t="s">
        <v>645</v>
      </c>
      <c r="I56" s="30"/>
      <c r="J56" s="39"/>
      <c r="N56" s="38"/>
      <c r="O56" s="30"/>
      <c r="P56" s="59" t="s">
        <v>660</v>
      </c>
      <c r="Q56" s="217" t="s">
        <v>636</v>
      </c>
      <c r="R56" s="218"/>
      <c r="S56" s="218"/>
      <c r="T56" s="219"/>
      <c r="U56" s="59" t="s">
        <v>662</v>
      </c>
      <c r="V56" s="39"/>
      <c r="Z56" s="38"/>
      <c r="AB56" s="125" t="s">
        <v>790</v>
      </c>
      <c r="AC56" s="126">
        <v>120000</v>
      </c>
      <c r="AD56" s="127">
        <v>120000</v>
      </c>
      <c r="AE56" s="127">
        <v>72000</v>
      </c>
      <c r="AF56" s="128">
        <v>312000</v>
      </c>
      <c r="AH56" s="39"/>
    </row>
    <row r="57" spans="2:34" ht="13.5">
      <c r="B57" s="38"/>
      <c r="C57" s="30"/>
      <c r="D57" s="30"/>
      <c r="E57" s="30"/>
      <c r="F57" s="30"/>
      <c r="G57" s="30"/>
      <c r="H57" s="30"/>
      <c r="I57" s="30"/>
      <c r="J57" s="39"/>
      <c r="N57" s="38"/>
      <c r="O57" s="30"/>
      <c r="P57" s="59">
        <v>1</v>
      </c>
      <c r="Q57" s="262" t="s">
        <v>634</v>
      </c>
      <c r="R57" s="263"/>
      <c r="S57" s="263"/>
      <c r="T57" s="264"/>
      <c r="U57" s="59" t="s">
        <v>663</v>
      </c>
      <c r="V57" s="39"/>
      <c r="Z57" s="38"/>
      <c r="AB57" s="125" t="s">
        <v>792</v>
      </c>
      <c r="AC57" s="126">
        <v>120000</v>
      </c>
      <c r="AD57" s="127">
        <v>105000</v>
      </c>
      <c r="AE57" s="127">
        <v>75000</v>
      </c>
      <c r="AF57" s="128">
        <v>300000</v>
      </c>
      <c r="AH57" s="39"/>
    </row>
    <row r="58" spans="2:34" ht="13.5">
      <c r="B58" s="38"/>
      <c r="C58" s="59" t="s">
        <v>633</v>
      </c>
      <c r="D58" s="217" t="s">
        <v>636</v>
      </c>
      <c r="E58" s="218"/>
      <c r="F58" s="218"/>
      <c r="G58" s="219"/>
      <c r="I58" s="30"/>
      <c r="J58" s="39"/>
      <c r="N58" s="38"/>
      <c r="O58" s="30"/>
      <c r="P58" s="59" t="s">
        <v>666</v>
      </c>
      <c r="Q58" s="262" t="s">
        <v>635</v>
      </c>
      <c r="R58" s="263"/>
      <c r="S58" s="263"/>
      <c r="T58" s="264"/>
      <c r="U58" s="59"/>
      <c r="V58" s="39"/>
      <c r="Z58" s="38"/>
      <c r="AB58" s="125" t="s">
        <v>789</v>
      </c>
      <c r="AC58" s="126">
        <v>30000</v>
      </c>
      <c r="AD58" s="127">
        <v>90000</v>
      </c>
      <c r="AE58" s="127">
        <v>60000</v>
      </c>
      <c r="AF58" s="128">
        <v>180000</v>
      </c>
      <c r="AH58" s="39"/>
    </row>
    <row r="59" spans="2:34" ht="13.5">
      <c r="B59" s="38"/>
      <c r="C59" s="74" t="b">
        <v>1</v>
      </c>
      <c r="D59" s="262" t="s">
        <v>634</v>
      </c>
      <c r="E59" s="263"/>
      <c r="F59" s="263"/>
      <c r="G59" s="264"/>
      <c r="I59" s="30"/>
      <c r="J59" s="39"/>
      <c r="N59" s="38"/>
      <c r="O59" s="30"/>
      <c r="P59" s="59">
        <v>-1</v>
      </c>
      <c r="Q59" s="262" t="s">
        <v>661</v>
      </c>
      <c r="R59" s="263"/>
      <c r="S59" s="263"/>
      <c r="T59" s="264"/>
      <c r="U59" s="59" t="s">
        <v>664</v>
      </c>
      <c r="V59" s="39"/>
      <c r="Z59" s="38"/>
      <c r="AB59" s="129" t="s">
        <v>797</v>
      </c>
      <c r="AC59" s="130">
        <v>965000</v>
      </c>
      <c r="AD59" s="131">
        <v>2450000</v>
      </c>
      <c r="AE59" s="131">
        <v>662000</v>
      </c>
      <c r="AF59" s="132">
        <v>4077000</v>
      </c>
      <c r="AH59" s="39"/>
    </row>
    <row r="60" spans="2:34" ht="13.5">
      <c r="B60" s="38"/>
      <c r="C60" s="74" t="b">
        <v>0</v>
      </c>
      <c r="D60" s="262" t="s">
        <v>635</v>
      </c>
      <c r="E60" s="263"/>
      <c r="F60" s="263"/>
      <c r="G60" s="264"/>
      <c r="I60" s="30"/>
      <c r="J60" s="39"/>
      <c r="N60" s="38"/>
      <c r="O60" s="30"/>
      <c r="V60" s="39"/>
      <c r="Z60" s="38"/>
      <c r="AH60" s="39"/>
    </row>
    <row r="61" spans="2:34" ht="13.5">
      <c r="B61" s="38"/>
      <c r="C61" s="65" t="s">
        <v>639</v>
      </c>
      <c r="E61" s="30"/>
      <c r="F61" s="30"/>
      <c r="G61" s="30"/>
      <c r="H61" s="30"/>
      <c r="I61" s="30"/>
      <c r="J61" s="39"/>
      <c r="N61" s="38"/>
      <c r="O61" s="3" t="s">
        <v>632</v>
      </c>
      <c r="V61" s="39"/>
      <c r="Z61" s="38"/>
      <c r="AC61" s="244" t="s">
        <v>799</v>
      </c>
      <c r="AD61" s="244"/>
      <c r="AF61" s="12">
        <f>GETPIVOTDATA(AB51,AC61)</f>
        <v>120000</v>
      </c>
      <c r="AH61" s="39"/>
    </row>
    <row r="62" spans="2:34" ht="13.5">
      <c r="B62" s="38"/>
      <c r="C62" s="3" t="s">
        <v>632</v>
      </c>
      <c r="E62" s="30"/>
      <c r="F62" s="30"/>
      <c r="G62" s="30"/>
      <c r="H62" s="30"/>
      <c r="I62" s="30"/>
      <c r="J62" s="39"/>
      <c r="N62" s="38"/>
      <c r="O62" s="3" t="s">
        <v>665</v>
      </c>
      <c r="V62" s="39"/>
      <c r="Z62" s="38"/>
      <c r="AB62" s="4" t="s">
        <v>800</v>
      </c>
      <c r="AH62" s="39"/>
    </row>
    <row r="63" spans="2:34" ht="13.5">
      <c r="B63" s="38"/>
      <c r="C63" s="3" t="s">
        <v>638</v>
      </c>
      <c r="E63" s="30"/>
      <c r="F63" s="30"/>
      <c r="G63" s="30"/>
      <c r="H63" s="30"/>
      <c r="I63" s="30"/>
      <c r="J63" s="39"/>
      <c r="N63" s="38"/>
      <c r="O63" s="71" t="s">
        <v>249</v>
      </c>
      <c r="V63" s="39"/>
      <c r="Z63" s="38"/>
      <c r="AB63" s="4" t="s">
        <v>801</v>
      </c>
      <c r="AC63" s="3"/>
      <c r="AH63" s="39"/>
    </row>
    <row r="64" spans="2:34" ht="13.5">
      <c r="B64" s="38"/>
      <c r="C64" s="30"/>
      <c r="E64" s="30"/>
      <c r="F64" s="30"/>
      <c r="G64" s="30"/>
      <c r="H64" s="30"/>
      <c r="I64" s="30"/>
      <c r="J64" s="39"/>
      <c r="N64" s="38"/>
      <c r="O64" s="30"/>
      <c r="V64" s="39"/>
      <c r="Z64" s="38"/>
      <c r="AH64" s="39"/>
    </row>
    <row r="65" spans="2:34" ht="13.5">
      <c r="B65" s="38"/>
      <c r="C65" s="30"/>
      <c r="D65" s="10"/>
      <c r="E65" s="30"/>
      <c r="F65" s="49"/>
      <c r="G65" s="30"/>
      <c r="H65" s="30"/>
      <c r="I65" s="30"/>
      <c r="J65" s="39"/>
      <c r="N65" s="38"/>
      <c r="P65" s="10"/>
      <c r="Q65" s="30"/>
      <c r="R65" s="49"/>
      <c r="S65" s="30"/>
      <c r="T65" s="49" t="s">
        <v>284</v>
      </c>
      <c r="U65" s="30"/>
      <c r="V65" s="39"/>
      <c r="Z65" s="38"/>
      <c r="AB65" s="10"/>
      <c r="AD65" s="49"/>
      <c r="AH65" s="39"/>
    </row>
    <row r="66" spans="2:34" ht="14.25" thickBot="1">
      <c r="B66" s="50"/>
      <c r="C66" s="51"/>
      <c r="D66" s="51"/>
      <c r="E66" s="51"/>
      <c r="F66" s="51"/>
      <c r="G66" s="51"/>
      <c r="H66" s="51"/>
      <c r="I66" s="51"/>
      <c r="J66" s="52"/>
      <c r="N66" s="50"/>
      <c r="O66" s="51"/>
      <c r="P66" s="51"/>
      <c r="Q66" s="51"/>
      <c r="R66" s="51"/>
      <c r="S66" s="51"/>
      <c r="T66" s="51"/>
      <c r="U66" s="51"/>
      <c r="V66" s="52"/>
      <c r="Z66" s="50"/>
      <c r="AA66" s="51"/>
      <c r="AB66" s="51"/>
      <c r="AC66" s="51"/>
      <c r="AD66" s="51"/>
      <c r="AE66" s="51"/>
      <c r="AF66" s="51"/>
      <c r="AG66" s="51"/>
      <c r="AH66" s="52"/>
    </row>
    <row r="70" ht="14.25" thickBot="1"/>
    <row r="71" spans="2:22" ht="17.25">
      <c r="B71" s="34"/>
      <c r="C71" s="35" t="s">
        <v>608</v>
      </c>
      <c r="D71" s="36"/>
      <c r="E71" s="36"/>
      <c r="F71" s="36"/>
      <c r="G71" s="36"/>
      <c r="H71" s="36"/>
      <c r="I71" s="36"/>
      <c r="J71" s="37"/>
      <c r="N71" s="34"/>
      <c r="O71" s="35" t="s">
        <v>283</v>
      </c>
      <c r="P71" s="36"/>
      <c r="Q71" s="36"/>
      <c r="R71" s="36"/>
      <c r="S71" s="36"/>
      <c r="T71" s="36"/>
      <c r="U71" s="36"/>
      <c r="V71" s="37"/>
    </row>
    <row r="72" spans="2:22" ht="13.5">
      <c r="B72" s="38"/>
      <c r="D72" s="3" t="s">
        <v>159</v>
      </c>
      <c r="E72" s="30"/>
      <c r="F72" s="30"/>
      <c r="G72" s="30"/>
      <c r="H72" s="30"/>
      <c r="I72" s="30"/>
      <c r="J72" s="39"/>
      <c r="N72" s="38"/>
      <c r="O72" s="30"/>
      <c r="P72" s="3"/>
      <c r="Q72" s="30"/>
      <c r="R72" s="30"/>
      <c r="S72" s="30"/>
      <c r="T72" s="30"/>
      <c r="U72" s="30"/>
      <c r="V72" s="39"/>
    </row>
    <row r="73" spans="2:22" ht="13.5">
      <c r="B73" s="38"/>
      <c r="C73" s="30"/>
      <c r="D73" s="30"/>
      <c r="E73" s="30"/>
      <c r="F73" s="30"/>
      <c r="G73" s="30"/>
      <c r="H73" s="30"/>
      <c r="I73" s="30"/>
      <c r="J73" s="39"/>
      <c r="N73" s="38"/>
      <c r="O73" s="30"/>
      <c r="P73" s="3" t="s">
        <v>250</v>
      </c>
      <c r="Q73" s="30"/>
      <c r="R73" s="30"/>
      <c r="S73" s="30"/>
      <c r="T73" s="30"/>
      <c r="U73" s="30"/>
      <c r="V73" s="39"/>
    </row>
    <row r="74" spans="2:22" ht="13.5">
      <c r="B74" s="38"/>
      <c r="C74" s="73" t="s">
        <v>577</v>
      </c>
      <c r="D74" s="73" t="s">
        <v>297</v>
      </c>
      <c r="E74" s="73" t="s">
        <v>347</v>
      </c>
      <c r="F74" s="73" t="s">
        <v>576</v>
      </c>
      <c r="G74" s="30"/>
      <c r="I74" s="30"/>
      <c r="J74" s="39"/>
      <c r="N74" s="38"/>
      <c r="O74" s="30"/>
      <c r="P74" s="30"/>
      <c r="Q74" s="30"/>
      <c r="R74" s="30"/>
      <c r="S74" s="30"/>
      <c r="T74" s="30"/>
      <c r="U74" s="30"/>
      <c r="V74" s="39"/>
    </row>
    <row r="75" spans="2:22" ht="13.5">
      <c r="B75" s="38"/>
      <c r="C75" s="75" t="s">
        <v>160</v>
      </c>
      <c r="D75" s="75" t="s">
        <v>161</v>
      </c>
      <c r="E75" s="133">
        <v>120000</v>
      </c>
      <c r="F75" s="75">
        <v>2</v>
      </c>
      <c r="H75" s="73" t="s">
        <v>577</v>
      </c>
      <c r="I75" s="197" t="s">
        <v>162</v>
      </c>
      <c r="J75" s="39"/>
      <c r="N75" s="38"/>
      <c r="O75" s="30"/>
      <c r="U75" s="30"/>
      <c r="V75" s="39"/>
    </row>
    <row r="76" spans="2:22" ht="13.5">
      <c r="B76" s="38"/>
      <c r="C76" s="75" t="s">
        <v>163</v>
      </c>
      <c r="D76" s="75" t="s">
        <v>164</v>
      </c>
      <c r="E76" s="133">
        <v>150000</v>
      </c>
      <c r="F76" s="75">
        <v>3</v>
      </c>
      <c r="H76" s="59" t="s">
        <v>297</v>
      </c>
      <c r="I76" s="78" t="str">
        <f>VLOOKUP(I75,C75:F79,2,FALSE)</f>
        <v>冷蔵庫</v>
      </c>
      <c r="J76" s="39"/>
      <c r="N76" s="38"/>
      <c r="P76" s="59" t="s">
        <v>502</v>
      </c>
      <c r="Q76" s="59" t="s">
        <v>435</v>
      </c>
      <c r="V76" s="39"/>
    </row>
    <row r="77" spans="2:22" ht="13.5">
      <c r="B77" s="38"/>
      <c r="C77" s="75" t="s">
        <v>29</v>
      </c>
      <c r="D77" s="75" t="s">
        <v>578</v>
      </c>
      <c r="E77" s="133">
        <v>170000</v>
      </c>
      <c r="F77" s="75">
        <v>5</v>
      </c>
      <c r="H77" s="59" t="s">
        <v>347</v>
      </c>
      <c r="I77" s="78">
        <f>VLOOKUP(I75,C75:F79,3,FALSE)</f>
        <v>170000</v>
      </c>
      <c r="J77" s="39"/>
      <c r="N77" s="38"/>
      <c r="P77" s="62">
        <v>50</v>
      </c>
      <c r="Q77" s="62" t="s">
        <v>251</v>
      </c>
      <c r="V77" s="39"/>
    </row>
    <row r="78" spans="2:22" ht="13.5">
      <c r="B78" s="38"/>
      <c r="C78" s="75" t="s">
        <v>165</v>
      </c>
      <c r="D78" s="75" t="s">
        <v>166</v>
      </c>
      <c r="E78" s="133">
        <v>98000</v>
      </c>
      <c r="F78" s="75">
        <v>1</v>
      </c>
      <c r="H78" s="59" t="s">
        <v>648</v>
      </c>
      <c r="I78" s="78">
        <f>VLOOKUP(I75,C75:F79,4,FALSE)</f>
        <v>5</v>
      </c>
      <c r="J78" s="39"/>
      <c r="N78" s="38"/>
      <c r="P78" s="62">
        <v>40</v>
      </c>
      <c r="Q78" s="62" t="s">
        <v>252</v>
      </c>
      <c r="R78" s="30"/>
      <c r="S78" s="199">
        <v>23.5</v>
      </c>
      <c r="T78" s="30"/>
      <c r="U78" s="57" t="str">
        <f>INDEX(Q77:Q81,MATCH(S78,P77:P81,-1),1)</f>
        <v>黄</v>
      </c>
      <c r="V78" s="39"/>
    </row>
    <row r="79" spans="2:22" ht="13.5">
      <c r="B79" s="38"/>
      <c r="C79" s="75" t="s">
        <v>167</v>
      </c>
      <c r="D79" s="75" t="s">
        <v>168</v>
      </c>
      <c r="E79" s="133">
        <v>185000</v>
      </c>
      <c r="F79" s="75">
        <v>3</v>
      </c>
      <c r="I79" s="30"/>
      <c r="J79" s="39"/>
      <c r="N79" s="38"/>
      <c r="P79" s="62">
        <v>30</v>
      </c>
      <c r="Q79" s="62" t="s">
        <v>253</v>
      </c>
      <c r="R79" s="30"/>
      <c r="S79" s="63" t="s">
        <v>128</v>
      </c>
      <c r="T79" s="30"/>
      <c r="U79" s="30"/>
      <c r="V79" s="39"/>
    </row>
    <row r="80" spans="2:22" ht="13.5">
      <c r="B80" s="38"/>
      <c r="C80" s="30"/>
      <c r="I80" s="30"/>
      <c r="J80" s="39"/>
      <c r="N80" s="38"/>
      <c r="P80" s="62">
        <v>20</v>
      </c>
      <c r="Q80" s="62" t="s">
        <v>255</v>
      </c>
      <c r="S80" s="4" t="s">
        <v>258</v>
      </c>
      <c r="V80" s="39"/>
    </row>
    <row r="81" spans="2:22" ht="13.5">
      <c r="B81" s="38"/>
      <c r="C81" s="59" t="s">
        <v>633</v>
      </c>
      <c r="D81" s="217" t="s">
        <v>636</v>
      </c>
      <c r="E81" s="218"/>
      <c r="F81" s="218"/>
      <c r="G81" s="219"/>
      <c r="I81" s="30"/>
      <c r="J81" s="39"/>
      <c r="N81" s="38"/>
      <c r="P81" s="62">
        <v>10</v>
      </c>
      <c r="Q81" s="62" t="s">
        <v>257</v>
      </c>
      <c r="V81" s="39"/>
    </row>
    <row r="82" spans="2:22" ht="13.5">
      <c r="B82" s="38"/>
      <c r="C82" s="74" t="b">
        <v>1</v>
      </c>
      <c r="D82" s="262" t="s">
        <v>634</v>
      </c>
      <c r="E82" s="263"/>
      <c r="F82" s="263"/>
      <c r="G82" s="264"/>
      <c r="I82" s="30"/>
      <c r="J82" s="39"/>
      <c r="N82" s="38"/>
      <c r="O82" s="30"/>
      <c r="V82" s="39"/>
    </row>
    <row r="83" spans="2:22" ht="13.5">
      <c r="B83" s="38"/>
      <c r="C83" s="74" t="b">
        <v>0</v>
      </c>
      <c r="D83" s="262" t="s">
        <v>635</v>
      </c>
      <c r="E83" s="263"/>
      <c r="F83" s="263"/>
      <c r="G83" s="264"/>
      <c r="I83" s="30"/>
      <c r="J83" s="39"/>
      <c r="N83" s="38"/>
      <c r="O83" s="30" t="s">
        <v>264</v>
      </c>
      <c r="V83" s="39"/>
    </row>
    <row r="84" spans="2:22" ht="13.5">
      <c r="B84" s="38"/>
      <c r="C84" s="65" t="s">
        <v>637</v>
      </c>
      <c r="F84" s="30"/>
      <c r="G84" s="30"/>
      <c r="H84" s="30"/>
      <c r="I84" s="30"/>
      <c r="J84" s="39"/>
      <c r="N84" s="38"/>
      <c r="O84" s="216" t="s">
        <v>259</v>
      </c>
      <c r="P84" s="216"/>
      <c r="Q84" s="216"/>
      <c r="R84" s="59" t="s">
        <v>256</v>
      </c>
      <c r="T84" s="10" t="s">
        <v>447</v>
      </c>
      <c r="V84" s="39"/>
    </row>
    <row r="85" spans="2:22" ht="13.5">
      <c r="B85" s="38"/>
      <c r="C85" s="3" t="s">
        <v>632</v>
      </c>
      <c r="E85" s="30"/>
      <c r="F85" s="30"/>
      <c r="G85" s="30"/>
      <c r="H85" s="30"/>
      <c r="I85" s="30"/>
      <c r="J85" s="39"/>
      <c r="N85" s="38"/>
      <c r="O85" s="216" t="s">
        <v>260</v>
      </c>
      <c r="P85" s="216"/>
      <c r="Q85" s="216"/>
      <c r="R85" s="59" t="s">
        <v>254</v>
      </c>
      <c r="V85" s="39"/>
    </row>
    <row r="86" spans="2:22" ht="13.5">
      <c r="B86" s="38"/>
      <c r="C86" s="3" t="s">
        <v>169</v>
      </c>
      <c r="E86" s="30"/>
      <c r="F86" s="30"/>
      <c r="G86" s="30"/>
      <c r="H86" s="30"/>
      <c r="I86" s="30"/>
      <c r="J86" s="39"/>
      <c r="N86" s="38"/>
      <c r="O86" s="216" t="s">
        <v>261</v>
      </c>
      <c r="P86" s="216"/>
      <c r="Q86" s="216"/>
      <c r="R86" s="59" t="s">
        <v>253</v>
      </c>
      <c r="T86" s="49" t="s">
        <v>299</v>
      </c>
      <c r="V86" s="39"/>
    </row>
    <row r="87" spans="2:22" ht="13.5">
      <c r="B87" s="38"/>
      <c r="C87" s="30"/>
      <c r="D87" s="30"/>
      <c r="E87" s="30"/>
      <c r="F87" s="30"/>
      <c r="G87" s="30"/>
      <c r="H87" s="30"/>
      <c r="I87" s="30"/>
      <c r="J87" s="39"/>
      <c r="N87" s="38"/>
      <c r="O87" s="216" t="s">
        <v>262</v>
      </c>
      <c r="P87" s="216"/>
      <c r="Q87" s="216"/>
      <c r="R87" s="59" t="s">
        <v>252</v>
      </c>
      <c r="U87" s="30"/>
      <c r="V87" s="39"/>
    </row>
    <row r="88" spans="2:22" ht="13.5">
      <c r="B88" s="38"/>
      <c r="C88" s="30"/>
      <c r="D88" s="10"/>
      <c r="E88" s="30"/>
      <c r="F88" s="49"/>
      <c r="G88" s="30"/>
      <c r="H88" s="30"/>
      <c r="I88" s="30"/>
      <c r="J88" s="39"/>
      <c r="N88" s="38"/>
      <c r="O88" s="249" t="s">
        <v>263</v>
      </c>
      <c r="P88" s="249"/>
      <c r="Q88" s="249"/>
      <c r="R88" s="59" t="s">
        <v>251</v>
      </c>
      <c r="T88" s="49" t="s">
        <v>285</v>
      </c>
      <c r="U88" s="49" t="s">
        <v>286</v>
      </c>
      <c r="V88" s="39"/>
    </row>
    <row r="89" spans="2:22" ht="14.25" thickBot="1">
      <c r="B89" s="50"/>
      <c r="C89" s="51"/>
      <c r="D89" s="51"/>
      <c r="E89" s="51"/>
      <c r="F89" s="51"/>
      <c r="G89" s="51"/>
      <c r="H89" s="51"/>
      <c r="I89" s="51"/>
      <c r="J89" s="52"/>
      <c r="N89" s="50"/>
      <c r="O89" s="51"/>
      <c r="P89" s="51"/>
      <c r="Q89" s="51"/>
      <c r="R89" s="51"/>
      <c r="S89" s="51"/>
      <c r="T89" s="51"/>
      <c r="U89" s="51"/>
      <c r="V89" s="52"/>
    </row>
  </sheetData>
  <sheetProtection/>
  <mergeCells count="38">
    <mergeCell ref="O84:Q84"/>
    <mergeCell ref="E10:G10"/>
    <mergeCell ref="E12:G12"/>
    <mergeCell ref="D83:G83"/>
    <mergeCell ref="Q58:T58"/>
    <mergeCell ref="E11:G11"/>
    <mergeCell ref="E13:G13"/>
    <mergeCell ref="E14:G14"/>
    <mergeCell ref="E16:F16"/>
    <mergeCell ref="E17:F17"/>
    <mergeCell ref="AD35:AF35"/>
    <mergeCell ref="E18:F18"/>
    <mergeCell ref="D81:G81"/>
    <mergeCell ref="D82:G82"/>
    <mergeCell ref="D58:G58"/>
    <mergeCell ref="D59:G59"/>
    <mergeCell ref="D60:G60"/>
    <mergeCell ref="D30:H30"/>
    <mergeCell ref="O88:Q88"/>
    <mergeCell ref="AC14:AF14"/>
    <mergeCell ref="AC15:AF15"/>
    <mergeCell ref="AC16:AF16"/>
    <mergeCell ref="AC17:AF17"/>
    <mergeCell ref="O85:Q85"/>
    <mergeCell ref="O86:Q86"/>
    <mergeCell ref="Q59:T59"/>
    <mergeCell ref="Q57:T57"/>
    <mergeCell ref="Q56:T56"/>
    <mergeCell ref="O87:Q87"/>
    <mergeCell ref="AC61:AD61"/>
    <mergeCell ref="AD36:AF36"/>
    <mergeCell ref="AA6:AG6"/>
    <mergeCell ref="AD31:AE31"/>
    <mergeCell ref="AB36:AC36"/>
    <mergeCell ref="P28:T28"/>
    <mergeCell ref="AD34:AF34"/>
    <mergeCell ref="AB34:AC34"/>
    <mergeCell ref="AB35:AC35"/>
  </mergeCells>
  <hyperlinks>
    <hyperlink ref="T84" location="関数一覧!A1" tooltip="関数一覧に戻ります。" display="関数一覧へ"/>
    <hyperlink ref="T18" location="検索・行列関数!W90" tooltip="INDEX・MATCHの組み合せ入力例" display="INDEX・MATCH"/>
    <hyperlink ref="T65" location="検索・行列関数!W90" tooltip="INDEX・MATCHの組み合せ入力例" display="INDEX・MATCH"/>
    <hyperlink ref="T88" location="検索・行列関数!M47" tooltip="MATCH関数へ戻る" display="MATCHへ"/>
    <hyperlink ref="U88" location="検索・行列関数!M1" tooltip="INDEX関数へ戻る" display="INDEXへ"/>
    <hyperlink ref="T86" location="関数一覧!A169" tooltip="検索／行列関数に戻ります。" display="戻る"/>
  </hyperlinks>
  <printOptions/>
  <pageMargins left="0.787" right="0.787" top="0.984" bottom="0.984" header="0.512" footer="0.512"/>
  <pageSetup orientation="portrait" paperSize="9"/>
</worksheet>
</file>

<file path=xl/worksheets/sheet8.xml><?xml version="1.0" encoding="utf-8"?>
<worksheet xmlns="http://schemas.openxmlformats.org/spreadsheetml/2006/main" xmlns:r="http://schemas.openxmlformats.org/officeDocument/2006/relationships">
  <sheetPr codeName="Sheet9"/>
  <dimension ref="B2:BM64"/>
  <sheetViews>
    <sheetView showGridLines="0" zoomScalePageLayoutView="0" workbookViewId="0" topLeftCell="A1">
      <selection activeCell="A1" sqref="A1"/>
    </sheetView>
  </sheetViews>
  <sheetFormatPr defaultColWidth="8.796875" defaultRowHeight="14.25"/>
  <cols>
    <col min="1" max="2" width="3.69921875" style="4" customWidth="1"/>
    <col min="3" max="12" width="9" style="4" customWidth="1"/>
    <col min="13" max="14" width="3.69921875" style="4" customWidth="1"/>
    <col min="15" max="24" width="9" style="4" customWidth="1"/>
    <col min="25" max="26" width="3.69921875" style="4" customWidth="1"/>
    <col min="27" max="36" width="9" style="4" customWidth="1"/>
    <col min="37" max="38" width="3.69921875" style="4" customWidth="1"/>
    <col min="39" max="48" width="9" style="4" customWidth="1"/>
    <col min="49" max="50" width="3.69921875" style="4" customWidth="1"/>
    <col min="51" max="16384" width="9" style="4" customWidth="1"/>
  </cols>
  <sheetData>
    <row r="1" ht="14.25" thickBot="1"/>
    <row r="2" spans="2:58" ht="17.25">
      <c r="B2" s="34"/>
      <c r="C2" s="35" t="s">
        <v>340</v>
      </c>
      <c r="D2" s="36"/>
      <c r="E2" s="36"/>
      <c r="F2" s="36"/>
      <c r="G2" s="36"/>
      <c r="H2" s="36"/>
      <c r="I2" s="36"/>
      <c r="J2" s="37"/>
      <c r="N2" s="34"/>
      <c r="O2" s="35" t="s">
        <v>294</v>
      </c>
      <c r="P2" s="36"/>
      <c r="Q2" s="36"/>
      <c r="R2" s="36"/>
      <c r="S2" s="36"/>
      <c r="T2" s="36"/>
      <c r="U2" s="36"/>
      <c r="V2" s="37"/>
      <c r="W2" s="30"/>
      <c r="Z2" s="34"/>
      <c r="AA2" s="35" t="s">
        <v>300</v>
      </c>
      <c r="AB2" s="36"/>
      <c r="AC2" s="36"/>
      <c r="AD2" s="36"/>
      <c r="AE2" s="36"/>
      <c r="AF2" s="36"/>
      <c r="AG2" s="36"/>
      <c r="AH2" s="37"/>
      <c r="AL2" s="34"/>
      <c r="AM2" s="79" t="s">
        <v>351</v>
      </c>
      <c r="AN2" s="36"/>
      <c r="AO2" s="36"/>
      <c r="AP2" s="36"/>
      <c r="AQ2" s="36"/>
      <c r="AR2" s="36"/>
      <c r="AS2" s="36"/>
      <c r="AT2" s="37"/>
      <c r="AX2" s="34"/>
      <c r="AY2" s="80" t="s">
        <v>348</v>
      </c>
      <c r="AZ2" s="36"/>
      <c r="BA2" s="36"/>
      <c r="BB2" s="36"/>
      <c r="BC2" s="36"/>
      <c r="BD2" s="36"/>
      <c r="BE2" s="36"/>
      <c r="BF2" s="37"/>
    </row>
    <row r="3" spans="2:58" ht="13.5">
      <c r="B3" s="38"/>
      <c r="C3" s="30"/>
      <c r="D3" s="3" t="s">
        <v>328</v>
      </c>
      <c r="E3" s="30"/>
      <c r="F3" s="30"/>
      <c r="G3" s="30"/>
      <c r="H3" s="30"/>
      <c r="I3" s="30"/>
      <c r="J3" s="39"/>
      <c r="N3" s="38"/>
      <c r="O3" s="30"/>
      <c r="P3" s="3" t="s">
        <v>291</v>
      </c>
      <c r="Q3" s="30"/>
      <c r="R3" s="30"/>
      <c r="S3" s="30"/>
      <c r="T3" s="30"/>
      <c r="U3" s="30"/>
      <c r="V3" s="39"/>
      <c r="W3" s="30"/>
      <c r="Z3" s="38"/>
      <c r="AA3" s="30"/>
      <c r="AB3" s="3" t="s">
        <v>107</v>
      </c>
      <c r="AC3" s="30"/>
      <c r="AD3" s="30"/>
      <c r="AE3" s="30"/>
      <c r="AF3" s="30"/>
      <c r="AG3" s="30"/>
      <c r="AH3" s="39"/>
      <c r="AL3" s="38"/>
      <c r="AM3" s="40"/>
      <c r="AN3" s="3" t="s">
        <v>108</v>
      </c>
      <c r="AO3" s="30"/>
      <c r="AP3" s="30"/>
      <c r="AQ3" s="30"/>
      <c r="AR3" s="30"/>
      <c r="AS3" s="30"/>
      <c r="AT3" s="39"/>
      <c r="AX3" s="38"/>
      <c r="AY3" s="30"/>
      <c r="AZ3" s="3" t="s">
        <v>331</v>
      </c>
      <c r="BA3" s="30"/>
      <c r="BB3" s="30"/>
      <c r="BC3" s="30"/>
      <c r="BD3" s="30"/>
      <c r="BE3" s="30"/>
      <c r="BF3" s="39"/>
    </row>
    <row r="4" spans="2:65" ht="13.5">
      <c r="B4" s="38"/>
      <c r="E4" s="30"/>
      <c r="F4" s="30"/>
      <c r="G4" s="30"/>
      <c r="H4" s="30"/>
      <c r="I4" s="30"/>
      <c r="J4" s="39"/>
      <c r="N4" s="38"/>
      <c r="Q4" s="30"/>
      <c r="R4" s="30"/>
      <c r="S4" s="30"/>
      <c r="T4" s="30"/>
      <c r="U4" s="30"/>
      <c r="V4" s="39"/>
      <c r="W4" s="30"/>
      <c r="Z4" s="38"/>
      <c r="AF4" s="30"/>
      <c r="AG4" s="30"/>
      <c r="AH4" s="39"/>
      <c r="AL4" s="38"/>
      <c r="AO4" s="30"/>
      <c r="AS4" s="30"/>
      <c r="AT4" s="39"/>
      <c r="AX4" s="38"/>
      <c r="AZ4" s="3" t="s">
        <v>109</v>
      </c>
      <c r="BF4" s="39"/>
      <c r="BI4" s="30"/>
      <c r="BJ4" s="30"/>
      <c r="BK4" s="30"/>
      <c r="BL4" s="30"/>
      <c r="BM4" s="30"/>
    </row>
    <row r="5" spans="2:65" ht="13.5">
      <c r="B5" s="38"/>
      <c r="C5" s="59" t="s">
        <v>297</v>
      </c>
      <c r="D5" s="59" t="s">
        <v>298</v>
      </c>
      <c r="E5" s="30"/>
      <c r="F5" s="30"/>
      <c r="G5" s="30"/>
      <c r="H5" s="30"/>
      <c r="I5" s="30"/>
      <c r="J5" s="39"/>
      <c r="N5" s="38"/>
      <c r="O5" s="59" t="s">
        <v>297</v>
      </c>
      <c r="P5" s="59" t="s">
        <v>298</v>
      </c>
      <c r="Q5" s="30"/>
      <c r="R5" s="30"/>
      <c r="S5" s="30"/>
      <c r="T5" s="30"/>
      <c r="U5" s="30"/>
      <c r="V5" s="39"/>
      <c r="W5" s="30"/>
      <c r="Z5" s="38"/>
      <c r="AA5" s="59" t="s">
        <v>297</v>
      </c>
      <c r="AB5" s="59" t="s">
        <v>298</v>
      </c>
      <c r="AC5" s="30"/>
      <c r="AD5" s="30"/>
      <c r="AE5" s="30"/>
      <c r="AF5" s="30"/>
      <c r="AG5" s="30"/>
      <c r="AH5" s="39"/>
      <c r="AL5" s="38"/>
      <c r="AM5" s="59" t="s">
        <v>297</v>
      </c>
      <c r="AN5" s="59" t="s">
        <v>298</v>
      </c>
      <c r="AO5" s="30"/>
      <c r="AP5" s="216" t="s">
        <v>353</v>
      </c>
      <c r="AQ5" s="216"/>
      <c r="AR5" s="216"/>
      <c r="AS5" s="30"/>
      <c r="AT5" s="39"/>
      <c r="AX5" s="38"/>
      <c r="AZ5" s="3" t="s">
        <v>110</v>
      </c>
      <c r="BF5" s="39"/>
      <c r="BI5" s="30"/>
      <c r="BJ5" s="30"/>
      <c r="BK5" s="30"/>
      <c r="BL5" s="30"/>
      <c r="BM5" s="30"/>
    </row>
    <row r="6" spans="2:65" ht="13.5">
      <c r="B6" s="38"/>
      <c r="C6" s="74" t="s">
        <v>98</v>
      </c>
      <c r="D6" s="197">
        <v>10</v>
      </c>
      <c r="E6" s="30"/>
      <c r="F6" s="30"/>
      <c r="G6" s="30"/>
      <c r="H6" s="30"/>
      <c r="I6" s="30"/>
      <c r="J6" s="39"/>
      <c r="N6" s="38"/>
      <c r="O6" s="74" t="s">
        <v>98</v>
      </c>
      <c r="P6" s="75">
        <v>10</v>
      </c>
      <c r="Q6" s="30"/>
      <c r="R6" s="30"/>
      <c r="S6" s="30"/>
      <c r="T6" s="30"/>
      <c r="U6" s="30"/>
      <c r="V6" s="39"/>
      <c r="W6" s="30"/>
      <c r="Z6" s="38"/>
      <c r="AA6" s="74" t="s">
        <v>98</v>
      </c>
      <c r="AB6" s="75">
        <v>10</v>
      </c>
      <c r="AC6" s="30"/>
      <c r="AD6" s="30"/>
      <c r="AE6" s="30"/>
      <c r="AF6" s="30"/>
      <c r="AG6" s="30"/>
      <c r="AH6" s="39"/>
      <c r="AL6" s="38"/>
      <c r="AM6" s="74" t="s">
        <v>98</v>
      </c>
      <c r="AN6" s="75">
        <v>10</v>
      </c>
      <c r="AO6" s="30"/>
      <c r="AP6" s="81">
        <v>1</v>
      </c>
      <c r="AQ6" s="272" t="s">
        <v>111</v>
      </c>
      <c r="AR6" s="273"/>
      <c r="AS6" s="30"/>
      <c r="AT6" s="39"/>
      <c r="AX6" s="38"/>
      <c r="AZ6" s="3" t="s">
        <v>112</v>
      </c>
      <c r="BF6" s="39"/>
      <c r="BI6" s="30"/>
      <c r="BJ6" s="30"/>
      <c r="BK6" s="30"/>
      <c r="BL6" s="30"/>
      <c r="BM6" s="30"/>
    </row>
    <row r="7" spans="2:65" ht="13.5">
      <c r="B7" s="38"/>
      <c r="C7" s="74" t="s">
        <v>355</v>
      </c>
      <c r="D7" s="197">
        <v>15</v>
      </c>
      <c r="E7" s="30"/>
      <c r="F7" s="30"/>
      <c r="G7" s="30"/>
      <c r="H7" s="30"/>
      <c r="I7" s="30"/>
      <c r="J7" s="39"/>
      <c r="N7" s="38"/>
      <c r="O7" s="74" t="s">
        <v>355</v>
      </c>
      <c r="P7" s="75">
        <v>15</v>
      </c>
      <c r="Q7" s="30"/>
      <c r="R7" s="30"/>
      <c r="S7" s="30"/>
      <c r="T7" s="30"/>
      <c r="U7" s="30"/>
      <c r="V7" s="39"/>
      <c r="W7" s="30"/>
      <c r="Z7" s="38"/>
      <c r="AA7" s="74" t="s">
        <v>355</v>
      </c>
      <c r="AB7" s="75">
        <v>15</v>
      </c>
      <c r="AC7" s="30"/>
      <c r="AD7" s="30"/>
      <c r="AE7" s="30"/>
      <c r="AF7" s="30"/>
      <c r="AG7" s="30"/>
      <c r="AH7" s="39"/>
      <c r="AL7" s="38"/>
      <c r="AM7" s="74" t="s">
        <v>355</v>
      </c>
      <c r="AN7" s="75">
        <v>15</v>
      </c>
      <c r="AO7" s="30"/>
      <c r="AP7" s="81">
        <v>2</v>
      </c>
      <c r="AQ7" s="272" t="s">
        <v>505</v>
      </c>
      <c r="AR7" s="273"/>
      <c r="AS7" s="30"/>
      <c r="AT7" s="39"/>
      <c r="AX7" s="38"/>
      <c r="AZ7" s="3" t="s">
        <v>113</v>
      </c>
      <c r="BF7" s="39"/>
      <c r="BI7" s="30"/>
      <c r="BJ7" s="30"/>
      <c r="BK7" s="30"/>
      <c r="BL7" s="30"/>
      <c r="BM7" s="30"/>
    </row>
    <row r="8" spans="2:65" ht="13.5">
      <c r="B8" s="38"/>
      <c r="C8" s="74" t="s">
        <v>654</v>
      </c>
      <c r="D8" s="197">
        <v>5</v>
      </c>
      <c r="E8" s="30"/>
      <c r="F8" s="30"/>
      <c r="G8" s="30"/>
      <c r="H8" s="30"/>
      <c r="I8" s="30"/>
      <c r="J8" s="39"/>
      <c r="N8" s="38"/>
      <c r="O8" s="74" t="s">
        <v>654</v>
      </c>
      <c r="P8" s="75">
        <v>5</v>
      </c>
      <c r="Q8" s="30"/>
      <c r="R8" s="30"/>
      <c r="S8" s="30"/>
      <c r="T8" s="30"/>
      <c r="U8" s="30"/>
      <c r="V8" s="39"/>
      <c r="W8" s="30"/>
      <c r="Z8" s="38"/>
      <c r="AA8" s="74" t="s">
        <v>654</v>
      </c>
      <c r="AB8" s="75">
        <v>5</v>
      </c>
      <c r="AC8" s="30"/>
      <c r="AD8" s="30"/>
      <c r="AE8" s="30"/>
      <c r="AF8" s="30"/>
      <c r="AG8" s="30"/>
      <c r="AH8" s="39"/>
      <c r="AL8" s="38"/>
      <c r="AM8" s="74" t="s">
        <v>355</v>
      </c>
      <c r="AN8" s="75">
        <v>20</v>
      </c>
      <c r="AO8" s="30"/>
      <c r="AP8" s="81">
        <v>3</v>
      </c>
      <c r="AQ8" s="272" t="s">
        <v>506</v>
      </c>
      <c r="AR8" s="273"/>
      <c r="AS8" s="30"/>
      <c r="AT8" s="39"/>
      <c r="AX8" s="38"/>
      <c r="BF8" s="39"/>
      <c r="BI8" s="30"/>
      <c r="BJ8" s="30"/>
      <c r="BK8" s="30"/>
      <c r="BL8" s="30"/>
      <c r="BM8" s="30"/>
    </row>
    <row r="9" spans="2:65" ht="13.5">
      <c r="B9" s="38"/>
      <c r="C9" s="74" t="s">
        <v>655</v>
      </c>
      <c r="D9" s="197">
        <v>10</v>
      </c>
      <c r="E9" s="30"/>
      <c r="F9" s="30"/>
      <c r="G9" s="30"/>
      <c r="H9" s="30"/>
      <c r="I9" s="30"/>
      <c r="J9" s="39"/>
      <c r="N9" s="38"/>
      <c r="O9" s="74" t="s">
        <v>655</v>
      </c>
      <c r="P9" s="75">
        <v>10</v>
      </c>
      <c r="Q9" s="30"/>
      <c r="R9" s="30"/>
      <c r="S9" s="30"/>
      <c r="T9" s="30"/>
      <c r="U9" s="30"/>
      <c r="V9" s="39"/>
      <c r="W9" s="30"/>
      <c r="Z9" s="38"/>
      <c r="AA9" s="74" t="s">
        <v>655</v>
      </c>
      <c r="AB9" s="75">
        <v>10</v>
      </c>
      <c r="AC9" s="30"/>
      <c r="AD9" s="30"/>
      <c r="AE9" s="30"/>
      <c r="AF9" s="30"/>
      <c r="AG9" s="30"/>
      <c r="AH9" s="39"/>
      <c r="AL9" s="38"/>
      <c r="AM9" s="73" t="s">
        <v>352</v>
      </c>
      <c r="AN9" s="78">
        <f>SUBTOTAL(AN17,AN6:AN8)</f>
        <v>45</v>
      </c>
      <c r="AO9" s="30"/>
      <c r="AP9" s="81">
        <v>4</v>
      </c>
      <c r="AQ9" s="272" t="s">
        <v>114</v>
      </c>
      <c r="AR9" s="273"/>
      <c r="AS9" s="30"/>
      <c r="AT9" s="39"/>
      <c r="AX9" s="38"/>
      <c r="BF9" s="39"/>
      <c r="BI9" s="30"/>
      <c r="BJ9" s="30"/>
      <c r="BK9" s="30"/>
      <c r="BL9" s="30"/>
      <c r="BM9" s="30"/>
    </row>
    <row r="10" spans="2:65" ht="13.5">
      <c r="B10" s="38"/>
      <c r="C10" s="74" t="s">
        <v>654</v>
      </c>
      <c r="D10" s="197">
        <v>5</v>
      </c>
      <c r="E10" s="30"/>
      <c r="F10" s="30"/>
      <c r="G10" s="30"/>
      <c r="H10" s="30"/>
      <c r="I10" s="30"/>
      <c r="J10" s="39"/>
      <c r="N10" s="38"/>
      <c r="O10" s="74" t="s">
        <v>654</v>
      </c>
      <c r="P10" s="75">
        <v>5</v>
      </c>
      <c r="Q10" s="30"/>
      <c r="R10" s="30"/>
      <c r="S10" s="30"/>
      <c r="T10" s="30"/>
      <c r="U10" s="30"/>
      <c r="V10" s="39"/>
      <c r="W10" s="30"/>
      <c r="Z10" s="38"/>
      <c r="AA10" s="74" t="s">
        <v>654</v>
      </c>
      <c r="AB10" s="75">
        <v>5</v>
      </c>
      <c r="AC10" s="30"/>
      <c r="AD10" s="30"/>
      <c r="AE10" s="30"/>
      <c r="AF10" s="30"/>
      <c r="AG10" s="30"/>
      <c r="AH10" s="39"/>
      <c r="AL10" s="38"/>
      <c r="AM10" s="74" t="s">
        <v>655</v>
      </c>
      <c r="AN10" s="75">
        <v>10</v>
      </c>
      <c r="AO10" s="30"/>
      <c r="AP10" s="81">
        <v>5</v>
      </c>
      <c r="AQ10" s="272" t="s">
        <v>507</v>
      </c>
      <c r="AR10" s="273"/>
      <c r="AS10" s="30"/>
      <c r="AT10" s="39"/>
      <c r="AX10" s="38"/>
      <c r="AY10" s="82" t="s">
        <v>297</v>
      </c>
      <c r="AZ10" s="82" t="s">
        <v>342</v>
      </c>
      <c r="BA10" s="217" t="s">
        <v>343</v>
      </c>
      <c r="BB10" s="218"/>
      <c r="BC10" s="218"/>
      <c r="BD10" s="218"/>
      <c r="BE10" s="219"/>
      <c r="BF10" s="39"/>
      <c r="BI10" s="30"/>
      <c r="BJ10" s="30"/>
      <c r="BK10" s="30"/>
      <c r="BL10" s="30"/>
      <c r="BM10" s="30"/>
    </row>
    <row r="11" spans="2:58" ht="13.5">
      <c r="B11" s="38"/>
      <c r="C11" s="74" t="s">
        <v>355</v>
      </c>
      <c r="D11" s="197">
        <v>20</v>
      </c>
      <c r="E11" s="30"/>
      <c r="F11" s="30"/>
      <c r="G11" s="30"/>
      <c r="H11" s="30"/>
      <c r="I11" s="30"/>
      <c r="J11" s="39"/>
      <c r="N11" s="38"/>
      <c r="O11" s="74" t="s">
        <v>355</v>
      </c>
      <c r="P11" s="75">
        <v>20</v>
      </c>
      <c r="Q11" s="30"/>
      <c r="R11" s="30"/>
      <c r="S11" s="30"/>
      <c r="T11" s="30"/>
      <c r="U11" s="30"/>
      <c r="V11" s="39"/>
      <c r="W11" s="30"/>
      <c r="Z11" s="38"/>
      <c r="AA11" s="74" t="s">
        <v>355</v>
      </c>
      <c r="AB11" s="75">
        <v>20</v>
      </c>
      <c r="AC11" s="30"/>
      <c r="AD11" s="30"/>
      <c r="AE11" s="30"/>
      <c r="AF11" s="30"/>
      <c r="AG11" s="30"/>
      <c r="AH11" s="39"/>
      <c r="AL11" s="38"/>
      <c r="AM11" s="73" t="s">
        <v>352</v>
      </c>
      <c r="AN11" s="78">
        <f>SUBTOTAL(AN17,AN10)</f>
        <v>10</v>
      </c>
      <c r="AO11" s="30"/>
      <c r="AP11" s="81">
        <v>6</v>
      </c>
      <c r="AQ11" s="272" t="s">
        <v>115</v>
      </c>
      <c r="AR11" s="273"/>
      <c r="AS11" s="30"/>
      <c r="AT11" s="39"/>
      <c r="AX11" s="38"/>
      <c r="AY11" s="84"/>
      <c r="AZ11" s="84"/>
      <c r="BA11" s="209" t="s">
        <v>958</v>
      </c>
      <c r="BB11" s="179" t="s">
        <v>246</v>
      </c>
      <c r="BC11" s="210" t="s">
        <v>959</v>
      </c>
      <c r="BD11" s="210" t="s">
        <v>960</v>
      </c>
      <c r="BE11" s="211" t="s">
        <v>961</v>
      </c>
      <c r="BF11" s="39"/>
    </row>
    <row r="12" spans="2:58" ht="13.5">
      <c r="B12" s="38"/>
      <c r="C12" s="30"/>
      <c r="D12" s="30"/>
      <c r="E12" s="30"/>
      <c r="F12" s="30"/>
      <c r="G12" s="30"/>
      <c r="H12" s="30"/>
      <c r="I12" s="30"/>
      <c r="J12" s="39"/>
      <c r="N12" s="38"/>
      <c r="O12" s="30"/>
      <c r="P12" s="30"/>
      <c r="Q12" s="30"/>
      <c r="R12" s="30"/>
      <c r="S12" s="30"/>
      <c r="T12" s="30"/>
      <c r="U12" s="30"/>
      <c r="V12" s="39"/>
      <c r="W12" s="30"/>
      <c r="Z12" s="38"/>
      <c r="AA12" s="30"/>
      <c r="AB12" s="30"/>
      <c r="AC12" s="30"/>
      <c r="AD12" s="30"/>
      <c r="AE12" s="30"/>
      <c r="AF12" s="30"/>
      <c r="AG12" s="30"/>
      <c r="AH12" s="39"/>
      <c r="AL12" s="38"/>
      <c r="AM12" s="74" t="s">
        <v>654</v>
      </c>
      <c r="AN12" s="75">
        <v>5</v>
      </c>
      <c r="AO12" s="30"/>
      <c r="AP12" s="81">
        <v>7</v>
      </c>
      <c r="AQ12" s="272" t="s">
        <v>508</v>
      </c>
      <c r="AR12" s="273"/>
      <c r="AS12" s="30"/>
      <c r="AT12" s="39"/>
      <c r="AX12" s="38"/>
      <c r="AY12" s="74" t="s">
        <v>355</v>
      </c>
      <c r="AZ12" s="75">
        <v>156.23</v>
      </c>
      <c r="BA12" s="174">
        <f>INT(AZ12)</f>
        <v>156</v>
      </c>
      <c r="BB12" s="53">
        <f>ROUNDDOWN(AZ12,1)</f>
        <v>156.2</v>
      </c>
      <c r="BC12" s="53">
        <f>ROUNDUP(AZ12,1)</f>
        <v>156.29999999999998</v>
      </c>
      <c r="BD12" s="53">
        <f>ROUND(AZ12,-1)</f>
        <v>160</v>
      </c>
      <c r="BE12" s="175">
        <f>TRUNC(AZ12,0)</f>
        <v>156</v>
      </c>
      <c r="BF12" s="39"/>
    </row>
    <row r="13" spans="2:58" ht="13.5">
      <c r="B13" s="38"/>
      <c r="C13" s="63" t="s">
        <v>341</v>
      </c>
      <c r="D13" s="53">
        <f>SUM(D6:D11)</f>
        <v>65</v>
      </c>
      <c r="E13" s="30"/>
      <c r="F13" s="30"/>
      <c r="G13" s="30"/>
      <c r="H13" s="30"/>
      <c r="I13" s="30"/>
      <c r="J13" s="39"/>
      <c r="N13" s="38"/>
      <c r="O13" s="199" t="s">
        <v>116</v>
      </c>
      <c r="P13" s="53">
        <f>SUMIF(O6:O11,O13,P6:P11)</f>
        <v>10</v>
      </c>
      <c r="Q13" s="30"/>
      <c r="R13" s="30"/>
      <c r="S13" s="30"/>
      <c r="T13" s="30"/>
      <c r="U13" s="30"/>
      <c r="V13" s="39"/>
      <c r="W13" s="30"/>
      <c r="Z13" s="38"/>
      <c r="AA13" s="199" t="s">
        <v>117</v>
      </c>
      <c r="AB13" s="53">
        <f>COUNTIF(AA6:AA11,AA13)</f>
        <v>3</v>
      </c>
      <c r="AC13" s="30"/>
      <c r="AD13" s="30"/>
      <c r="AE13" s="30"/>
      <c r="AF13" s="30"/>
      <c r="AG13" s="30"/>
      <c r="AH13" s="39"/>
      <c r="AL13" s="38"/>
      <c r="AM13" s="74" t="s">
        <v>116</v>
      </c>
      <c r="AN13" s="75">
        <v>5</v>
      </c>
      <c r="AO13" s="30"/>
      <c r="AP13" s="81">
        <v>8</v>
      </c>
      <c r="AQ13" s="272" t="s">
        <v>118</v>
      </c>
      <c r="AR13" s="273"/>
      <c r="AS13" s="30"/>
      <c r="AT13" s="39"/>
      <c r="AX13" s="38"/>
      <c r="AY13" s="74" t="s">
        <v>116</v>
      </c>
      <c r="AZ13" s="75">
        <v>51.465</v>
      </c>
      <c r="BA13" s="174">
        <f>INT(AZ13)</f>
        <v>51</v>
      </c>
      <c r="BB13" s="53">
        <f>ROUNDDOWN(AZ13,1)</f>
        <v>51.4</v>
      </c>
      <c r="BC13" s="53">
        <f>ROUNDUP(AZ13,1)</f>
        <v>51.5</v>
      </c>
      <c r="BD13" s="53">
        <f>ROUND(AZ13,-1)</f>
        <v>50</v>
      </c>
      <c r="BE13" s="175">
        <f>TRUNC(AZ13,0)</f>
        <v>51</v>
      </c>
      <c r="BF13" s="39"/>
    </row>
    <row r="14" spans="2:58" ht="13.5">
      <c r="B14" s="38"/>
      <c r="C14" s="30"/>
      <c r="D14" s="30"/>
      <c r="E14" s="30"/>
      <c r="F14" s="30"/>
      <c r="G14" s="30"/>
      <c r="H14" s="30"/>
      <c r="I14" s="30"/>
      <c r="J14" s="39"/>
      <c r="N14" s="38"/>
      <c r="O14" s="63" t="s">
        <v>400</v>
      </c>
      <c r="P14" s="30"/>
      <c r="Q14" s="30"/>
      <c r="R14" s="30"/>
      <c r="S14" s="30"/>
      <c r="T14" s="30"/>
      <c r="U14" s="30"/>
      <c r="V14" s="39"/>
      <c r="W14" s="30"/>
      <c r="Z14" s="38"/>
      <c r="AA14" s="63" t="s">
        <v>400</v>
      </c>
      <c r="AB14" s="30"/>
      <c r="AC14" s="30"/>
      <c r="AD14" s="30"/>
      <c r="AE14" s="30"/>
      <c r="AF14" s="30"/>
      <c r="AG14" s="30"/>
      <c r="AH14" s="39"/>
      <c r="AL14" s="38"/>
      <c r="AM14" s="73" t="s">
        <v>352</v>
      </c>
      <c r="AN14" s="78">
        <f>SUBTOTAL(AN17,AN12:AN13)</f>
        <v>10</v>
      </c>
      <c r="AO14" s="30"/>
      <c r="AP14" s="81">
        <v>9</v>
      </c>
      <c r="AQ14" s="272" t="s">
        <v>119</v>
      </c>
      <c r="AR14" s="273"/>
      <c r="AS14" s="30"/>
      <c r="AT14" s="39"/>
      <c r="AX14" s="38"/>
      <c r="AY14" s="74" t="s">
        <v>120</v>
      </c>
      <c r="AZ14" s="75">
        <v>256.4567</v>
      </c>
      <c r="BA14" s="174">
        <f>INT(AZ14)</f>
        <v>256</v>
      </c>
      <c r="BB14" s="53">
        <f>ROUNDDOWN(AZ14,1)</f>
        <v>256.4</v>
      </c>
      <c r="BC14" s="53">
        <f>ROUNDUP(AZ14,1)</f>
        <v>256.5</v>
      </c>
      <c r="BD14" s="53">
        <f>ROUND(AZ14,-1)</f>
        <v>260</v>
      </c>
      <c r="BE14" s="175">
        <f>TRUNC(AZ14,0)</f>
        <v>256</v>
      </c>
      <c r="BF14" s="39"/>
    </row>
    <row r="15" spans="2:58" ht="13.5">
      <c r="B15" s="38"/>
      <c r="C15" s="30" t="s">
        <v>498</v>
      </c>
      <c r="D15" s="30"/>
      <c r="G15" s="30"/>
      <c r="H15" s="30"/>
      <c r="I15" s="30"/>
      <c r="J15" s="39"/>
      <c r="N15" s="38"/>
      <c r="O15" s="30" t="s">
        <v>499</v>
      </c>
      <c r="P15" s="30"/>
      <c r="S15" s="30"/>
      <c r="T15" s="30"/>
      <c r="U15" s="30"/>
      <c r="V15" s="39"/>
      <c r="W15" s="30"/>
      <c r="Z15" s="38"/>
      <c r="AA15" s="30" t="s">
        <v>301</v>
      </c>
      <c r="AB15" s="30"/>
      <c r="AC15" s="30"/>
      <c r="AD15" s="30"/>
      <c r="AE15" s="30"/>
      <c r="AF15" s="30"/>
      <c r="AG15" s="30"/>
      <c r="AH15" s="39"/>
      <c r="AL15" s="38"/>
      <c r="AM15" s="73" t="s">
        <v>341</v>
      </c>
      <c r="AN15" s="86">
        <f>SUM(AN9,AN11,AN14)</f>
        <v>65</v>
      </c>
      <c r="AO15" s="30"/>
      <c r="AP15" s="81">
        <v>10</v>
      </c>
      <c r="AQ15" s="272" t="s">
        <v>121</v>
      </c>
      <c r="AR15" s="273"/>
      <c r="AS15" s="30"/>
      <c r="AT15" s="39"/>
      <c r="AX15" s="38"/>
      <c r="AY15" s="73" t="s">
        <v>122</v>
      </c>
      <c r="AZ15" s="75">
        <v>-37.7356</v>
      </c>
      <c r="BA15" s="176">
        <f>INT(AZ15)</f>
        <v>-38</v>
      </c>
      <c r="BB15" s="177">
        <f>ROUNDDOWN(AZ15,1)</f>
        <v>-37.7</v>
      </c>
      <c r="BC15" s="177">
        <f>ROUNDUP(AZ15,1)</f>
        <v>-37.800000000000004</v>
      </c>
      <c r="BD15" s="177">
        <f>ROUND(AZ15,-1)</f>
        <v>-40</v>
      </c>
      <c r="BE15" s="178">
        <f>TRUNC(AZ15,0)</f>
        <v>-37</v>
      </c>
      <c r="BF15" s="39"/>
    </row>
    <row r="16" spans="2:58" ht="13.5">
      <c r="B16" s="38"/>
      <c r="C16" s="30"/>
      <c r="D16" s="30"/>
      <c r="E16" s="30"/>
      <c r="F16" s="30"/>
      <c r="G16" s="30"/>
      <c r="H16" s="30"/>
      <c r="I16" s="30"/>
      <c r="J16" s="39"/>
      <c r="N16" s="38"/>
      <c r="O16" s="30"/>
      <c r="P16" s="30"/>
      <c r="Q16" s="30"/>
      <c r="R16" s="30"/>
      <c r="S16" s="30"/>
      <c r="T16" s="30"/>
      <c r="U16" s="30"/>
      <c r="V16" s="39"/>
      <c r="W16" s="30"/>
      <c r="Z16" s="38"/>
      <c r="AA16" s="30"/>
      <c r="AB16" s="30"/>
      <c r="AC16" s="30"/>
      <c r="AD16" s="30"/>
      <c r="AE16" s="30"/>
      <c r="AF16" s="30"/>
      <c r="AG16" s="30"/>
      <c r="AH16" s="39"/>
      <c r="AL16" s="38"/>
      <c r="AM16" s="30"/>
      <c r="AN16" s="30"/>
      <c r="AO16" s="30"/>
      <c r="AP16" s="81">
        <v>11</v>
      </c>
      <c r="AQ16" s="272" t="s">
        <v>509</v>
      </c>
      <c r="AR16" s="273"/>
      <c r="AS16" s="30"/>
      <c r="AT16" s="39"/>
      <c r="AX16" s="38"/>
      <c r="BF16" s="39"/>
    </row>
    <row r="17" spans="2:58" ht="13.5">
      <c r="B17" s="38"/>
      <c r="C17" s="30"/>
      <c r="D17" s="49"/>
      <c r="F17" s="49"/>
      <c r="G17" s="30"/>
      <c r="H17" s="30"/>
      <c r="I17" s="30"/>
      <c r="J17" s="39"/>
      <c r="N17" s="38"/>
      <c r="O17" s="30"/>
      <c r="P17" s="49"/>
      <c r="Q17" s="30"/>
      <c r="R17" s="49"/>
      <c r="S17" s="30"/>
      <c r="T17" s="30"/>
      <c r="U17" s="30"/>
      <c r="V17" s="39"/>
      <c r="W17" s="30"/>
      <c r="Z17" s="38"/>
      <c r="AA17" s="30"/>
      <c r="AB17" s="49"/>
      <c r="AC17" s="30"/>
      <c r="AD17" s="49"/>
      <c r="AE17" s="30"/>
      <c r="AF17" s="30"/>
      <c r="AG17" s="30"/>
      <c r="AH17" s="39"/>
      <c r="AL17" s="38"/>
      <c r="AM17" s="71" t="s">
        <v>353</v>
      </c>
      <c r="AN17" s="85">
        <v>9</v>
      </c>
      <c r="AO17" s="30"/>
      <c r="AP17" s="30"/>
      <c r="AQ17" s="30"/>
      <c r="AR17" s="30"/>
      <c r="AS17" s="30"/>
      <c r="AT17" s="39"/>
      <c r="AX17" s="38"/>
      <c r="AY17" s="30"/>
      <c r="BC17" s="30"/>
      <c r="BD17" s="30"/>
      <c r="BE17" s="30"/>
      <c r="BF17" s="39"/>
    </row>
    <row r="18" spans="2:58" ht="13.5">
      <c r="B18" s="38"/>
      <c r="C18" s="30"/>
      <c r="D18" s="30"/>
      <c r="E18" s="30"/>
      <c r="F18" s="30"/>
      <c r="G18" s="30"/>
      <c r="H18" s="30"/>
      <c r="I18" s="30"/>
      <c r="J18" s="39"/>
      <c r="N18" s="38"/>
      <c r="O18" s="30"/>
      <c r="P18" s="30"/>
      <c r="Q18" s="30"/>
      <c r="R18" s="30"/>
      <c r="S18" s="30"/>
      <c r="T18" s="30"/>
      <c r="U18" s="30"/>
      <c r="V18" s="39"/>
      <c r="W18" s="30"/>
      <c r="Z18" s="38"/>
      <c r="AA18" s="30"/>
      <c r="AB18" s="30"/>
      <c r="AC18" s="30"/>
      <c r="AD18" s="30"/>
      <c r="AE18" s="30"/>
      <c r="AF18" s="30"/>
      <c r="AG18" s="30"/>
      <c r="AH18" s="39"/>
      <c r="AL18" s="38"/>
      <c r="AM18" s="30"/>
      <c r="AN18" s="63" t="s">
        <v>123</v>
      </c>
      <c r="AO18" s="30"/>
      <c r="AP18" s="30"/>
      <c r="AQ18" s="30"/>
      <c r="AR18" s="49"/>
      <c r="AS18" s="49"/>
      <c r="AT18" s="48"/>
      <c r="AX18" s="38"/>
      <c r="AY18" s="30"/>
      <c r="AZ18" s="30"/>
      <c r="BA18" s="30"/>
      <c r="BB18" s="30"/>
      <c r="BC18" s="30"/>
      <c r="BD18" s="30"/>
      <c r="BE18" s="30"/>
      <c r="BF18" s="39"/>
    </row>
    <row r="19" spans="2:58" ht="13.5">
      <c r="B19" s="38"/>
      <c r="C19" s="30"/>
      <c r="D19" s="30"/>
      <c r="E19" s="30"/>
      <c r="F19" s="30"/>
      <c r="G19" s="30"/>
      <c r="H19" s="30"/>
      <c r="I19" s="30"/>
      <c r="J19" s="39"/>
      <c r="N19" s="38"/>
      <c r="O19" s="30"/>
      <c r="P19" s="30"/>
      <c r="Q19" s="30"/>
      <c r="R19" s="30"/>
      <c r="S19" s="30"/>
      <c r="T19" s="30"/>
      <c r="U19" s="30"/>
      <c r="V19" s="39"/>
      <c r="W19" s="30"/>
      <c r="Z19" s="38"/>
      <c r="AA19" s="30"/>
      <c r="AB19" s="30"/>
      <c r="AC19" s="30"/>
      <c r="AD19" s="30"/>
      <c r="AE19" s="30"/>
      <c r="AF19" s="30"/>
      <c r="AG19" s="30"/>
      <c r="AH19" s="39"/>
      <c r="AL19" s="38"/>
      <c r="AM19" s="30"/>
      <c r="AN19" s="30" t="s">
        <v>354</v>
      </c>
      <c r="AO19" s="30"/>
      <c r="AP19" s="30"/>
      <c r="AQ19" s="30"/>
      <c r="AR19" s="30"/>
      <c r="AS19" s="30"/>
      <c r="AT19" s="39"/>
      <c r="AX19" s="38"/>
      <c r="AY19" s="30"/>
      <c r="AZ19" s="49"/>
      <c r="BA19" s="30"/>
      <c r="BB19" s="49"/>
      <c r="BC19" s="30"/>
      <c r="BD19" s="30"/>
      <c r="BE19" s="30"/>
      <c r="BF19" s="39"/>
    </row>
    <row r="20" spans="2:58" ht="14.25" thickBot="1">
      <c r="B20" s="50"/>
      <c r="C20" s="51"/>
      <c r="D20" s="51"/>
      <c r="E20" s="51"/>
      <c r="F20" s="51"/>
      <c r="G20" s="51"/>
      <c r="H20" s="51"/>
      <c r="I20" s="51"/>
      <c r="J20" s="52"/>
      <c r="N20" s="50"/>
      <c r="O20" s="51"/>
      <c r="P20" s="51"/>
      <c r="Q20" s="51"/>
      <c r="R20" s="51"/>
      <c r="S20" s="51"/>
      <c r="T20" s="51"/>
      <c r="U20" s="51"/>
      <c r="V20" s="52"/>
      <c r="W20" s="30"/>
      <c r="Z20" s="50"/>
      <c r="AA20" s="51"/>
      <c r="AB20" s="51"/>
      <c r="AC20" s="51"/>
      <c r="AD20" s="51"/>
      <c r="AE20" s="51"/>
      <c r="AF20" s="51"/>
      <c r="AG20" s="51"/>
      <c r="AH20" s="52"/>
      <c r="AL20" s="50"/>
      <c r="AM20" s="51"/>
      <c r="AN20" s="51"/>
      <c r="AO20" s="51"/>
      <c r="AP20" s="51"/>
      <c r="AQ20" s="51"/>
      <c r="AR20" s="51"/>
      <c r="AS20" s="51"/>
      <c r="AT20" s="52"/>
      <c r="AX20" s="50"/>
      <c r="AY20" s="51"/>
      <c r="AZ20" s="51"/>
      <c r="BA20" s="51"/>
      <c r="BB20" s="51"/>
      <c r="BC20" s="51"/>
      <c r="BD20" s="51"/>
      <c r="BE20" s="51"/>
      <c r="BF20" s="52"/>
    </row>
    <row r="23" ht="14.25" thickBot="1"/>
    <row r="24" spans="2:34" ht="17.25">
      <c r="B24" s="34"/>
      <c r="C24" s="35" t="s">
        <v>560</v>
      </c>
      <c r="D24" s="36"/>
      <c r="E24" s="36"/>
      <c r="F24" s="36"/>
      <c r="G24" s="36"/>
      <c r="H24" s="36"/>
      <c r="I24" s="36"/>
      <c r="J24" s="37"/>
      <c r="N24" s="34"/>
      <c r="O24" s="35" t="s">
        <v>349</v>
      </c>
      <c r="P24" s="36"/>
      <c r="Q24" s="36"/>
      <c r="R24" s="36"/>
      <c r="S24" s="36"/>
      <c r="T24" s="36"/>
      <c r="U24" s="36"/>
      <c r="V24" s="37"/>
      <c r="W24" s="30"/>
      <c r="Z24" s="34"/>
      <c r="AA24" s="35" t="s">
        <v>350</v>
      </c>
      <c r="AB24" s="36"/>
      <c r="AC24" s="36"/>
      <c r="AD24" s="36"/>
      <c r="AE24" s="36"/>
      <c r="AF24" s="36"/>
      <c r="AG24" s="36"/>
      <c r="AH24" s="37"/>
    </row>
    <row r="25" spans="2:34" ht="13.5">
      <c r="B25" s="38"/>
      <c r="C25" s="87"/>
      <c r="D25" s="3" t="s">
        <v>330</v>
      </c>
      <c r="E25" s="30"/>
      <c r="F25" s="30"/>
      <c r="G25" s="30"/>
      <c r="H25" s="30"/>
      <c r="I25" s="30"/>
      <c r="J25" s="39"/>
      <c r="N25" s="38"/>
      <c r="O25" s="30"/>
      <c r="P25" s="3" t="s">
        <v>332</v>
      </c>
      <c r="Q25" s="30"/>
      <c r="R25" s="30"/>
      <c r="S25" s="30"/>
      <c r="T25" s="30"/>
      <c r="U25" s="30"/>
      <c r="V25" s="39"/>
      <c r="W25" s="30"/>
      <c r="Z25" s="38"/>
      <c r="AA25" s="30"/>
      <c r="AB25" s="3" t="s">
        <v>124</v>
      </c>
      <c r="AC25" s="30"/>
      <c r="AD25" s="30"/>
      <c r="AE25" s="30"/>
      <c r="AF25" s="30"/>
      <c r="AG25" s="30"/>
      <c r="AH25" s="39"/>
    </row>
    <row r="26" spans="2:34" ht="13.5">
      <c r="B26" s="38"/>
      <c r="C26" s="30"/>
      <c r="D26" s="30"/>
      <c r="E26" s="30"/>
      <c r="F26" s="30"/>
      <c r="G26" s="30"/>
      <c r="H26" s="30"/>
      <c r="I26" s="30"/>
      <c r="J26" s="39"/>
      <c r="N26" s="38"/>
      <c r="S26" s="30"/>
      <c r="T26" s="30"/>
      <c r="U26" s="30"/>
      <c r="V26" s="39"/>
      <c r="W26" s="30"/>
      <c r="Z26" s="38"/>
      <c r="AE26" s="30"/>
      <c r="AF26" s="30"/>
      <c r="AG26" s="30"/>
      <c r="AH26" s="39"/>
    </row>
    <row r="27" spans="2:34" ht="13.5">
      <c r="B27" s="38"/>
      <c r="I27" s="30"/>
      <c r="J27" s="39"/>
      <c r="N27" s="38"/>
      <c r="S27" s="30"/>
      <c r="T27" s="30"/>
      <c r="U27" s="30"/>
      <c r="V27" s="39"/>
      <c r="W27" s="30"/>
      <c r="Z27" s="38"/>
      <c r="AA27" s="58" t="s">
        <v>502</v>
      </c>
      <c r="AB27" s="58" t="s">
        <v>503</v>
      </c>
      <c r="AE27" s="30"/>
      <c r="AF27" s="30"/>
      <c r="AG27" s="30"/>
      <c r="AH27" s="39"/>
    </row>
    <row r="28" spans="2:34" ht="13.5">
      <c r="B28" s="38"/>
      <c r="C28" s="53">
        <f aca="true" ca="1" t="shared" si="0" ref="C28:C33">RAND()</f>
        <v>0.920471259202698</v>
      </c>
      <c r="D28" s="30"/>
      <c r="E28" s="30"/>
      <c r="F28" s="30"/>
      <c r="G28" s="30"/>
      <c r="H28" s="30"/>
      <c r="I28" s="30"/>
      <c r="J28" s="39"/>
      <c r="N28" s="38"/>
      <c r="S28" s="30"/>
      <c r="T28" s="30"/>
      <c r="U28" s="30"/>
      <c r="V28" s="39"/>
      <c r="W28" s="30"/>
      <c r="Z28" s="38"/>
      <c r="AA28" s="56">
        <v>17</v>
      </c>
      <c r="AB28" s="199">
        <v>3</v>
      </c>
      <c r="AC28" s="53">
        <f>MOD(AA28,AB28)</f>
        <v>2</v>
      </c>
      <c r="AD28" s="30"/>
      <c r="AE28" s="30"/>
      <c r="AF28" s="30"/>
      <c r="AG28" s="30"/>
      <c r="AH28" s="39"/>
    </row>
    <row r="29" spans="2:34" ht="13.5">
      <c r="B29" s="38"/>
      <c r="C29" s="53">
        <f ca="1" t="shared" si="0"/>
        <v>0.7719111593351216</v>
      </c>
      <c r="D29" s="30"/>
      <c r="E29" s="30"/>
      <c r="F29" s="30"/>
      <c r="G29" s="30"/>
      <c r="H29" s="30"/>
      <c r="I29" s="30"/>
      <c r="J29" s="39"/>
      <c r="N29" s="38"/>
      <c r="S29" s="30"/>
      <c r="T29" s="30"/>
      <c r="U29" s="30"/>
      <c r="V29" s="39"/>
      <c r="W29" s="30"/>
      <c r="Z29" s="38"/>
      <c r="AA29" s="63"/>
      <c r="AC29" s="63" t="s">
        <v>125</v>
      </c>
      <c r="AD29" s="30"/>
      <c r="AE29" s="30"/>
      <c r="AF29" s="30"/>
      <c r="AG29" s="30"/>
      <c r="AH29" s="39"/>
    </row>
    <row r="30" spans="2:34" ht="13.5">
      <c r="B30" s="38"/>
      <c r="C30" s="53">
        <f ca="1" t="shared" si="0"/>
        <v>0.1819989832029194</v>
      </c>
      <c r="D30" s="30"/>
      <c r="E30" s="72" t="s">
        <v>344</v>
      </c>
      <c r="F30" s="72"/>
      <c r="G30" s="72"/>
      <c r="H30" s="30"/>
      <c r="I30" s="30"/>
      <c r="J30" s="39"/>
      <c r="N30" s="38"/>
      <c r="O30" s="199">
        <v>12</v>
      </c>
      <c r="P30" s="53">
        <f>SQRT(O30)</f>
        <v>3.4641016151377544</v>
      </c>
      <c r="Q30" s="30"/>
      <c r="R30" s="30"/>
      <c r="S30" s="30"/>
      <c r="T30" s="30"/>
      <c r="U30" s="30"/>
      <c r="V30" s="39"/>
      <c r="W30" s="30"/>
      <c r="Z30" s="38"/>
      <c r="AA30" s="30"/>
      <c r="AC30" s="30" t="s">
        <v>504</v>
      </c>
      <c r="AD30" s="30"/>
      <c r="AE30" s="30"/>
      <c r="AF30" s="30"/>
      <c r="AG30" s="30"/>
      <c r="AH30" s="39"/>
    </row>
    <row r="31" spans="2:34" ht="13.5">
      <c r="B31" s="38"/>
      <c r="C31" s="53">
        <f ca="1" t="shared" si="0"/>
        <v>0.19224685321627666</v>
      </c>
      <c r="D31" s="30"/>
      <c r="E31" s="30"/>
      <c r="F31" s="30"/>
      <c r="G31" s="30"/>
      <c r="H31" s="30"/>
      <c r="I31" s="30"/>
      <c r="J31" s="39"/>
      <c r="N31" s="38"/>
      <c r="O31" s="63" t="s">
        <v>73</v>
      </c>
      <c r="P31" s="30"/>
      <c r="Q31" s="30"/>
      <c r="R31" s="30"/>
      <c r="S31" s="30"/>
      <c r="T31" s="30"/>
      <c r="U31" s="30"/>
      <c r="V31" s="39"/>
      <c r="W31" s="30"/>
      <c r="Z31" s="38"/>
      <c r="AA31" s="30"/>
      <c r="AB31" s="30"/>
      <c r="AC31" s="30"/>
      <c r="AD31" s="30"/>
      <c r="AE31" s="30"/>
      <c r="AF31" s="30"/>
      <c r="AG31" s="30"/>
      <c r="AH31" s="39"/>
    </row>
    <row r="32" spans="2:34" ht="13.5">
      <c r="B32" s="38"/>
      <c r="C32" s="53">
        <f ca="1" t="shared" si="0"/>
        <v>0.3600085348176818</v>
      </c>
      <c r="D32" s="30"/>
      <c r="E32" s="30"/>
      <c r="F32" s="30"/>
      <c r="G32" s="30"/>
      <c r="H32" s="30"/>
      <c r="I32" s="30"/>
      <c r="J32" s="39"/>
      <c r="N32" s="38"/>
      <c r="O32" s="30" t="s">
        <v>500</v>
      </c>
      <c r="P32" s="30"/>
      <c r="Q32" s="30"/>
      <c r="R32" s="30"/>
      <c r="S32" s="30"/>
      <c r="T32" s="30"/>
      <c r="U32" s="30"/>
      <c r="V32" s="39"/>
      <c r="W32" s="30"/>
      <c r="Z32" s="38"/>
      <c r="AE32" s="30"/>
      <c r="AF32" s="30"/>
      <c r="AG32" s="30"/>
      <c r="AH32" s="39"/>
    </row>
    <row r="33" spans="2:34" ht="13.5">
      <c r="B33" s="38"/>
      <c r="C33" s="53">
        <f ca="1" t="shared" si="0"/>
        <v>0.9646380420735867</v>
      </c>
      <c r="D33" s="30"/>
      <c r="E33" s="30"/>
      <c r="F33" s="30"/>
      <c r="G33" s="30"/>
      <c r="H33" s="30"/>
      <c r="I33" s="30"/>
      <c r="J33" s="39"/>
      <c r="N33" s="38"/>
      <c r="S33" s="30"/>
      <c r="T33" s="30"/>
      <c r="U33" s="30"/>
      <c r="V33" s="39"/>
      <c r="W33" s="30"/>
      <c r="Z33" s="38"/>
      <c r="AE33" s="30"/>
      <c r="AF33" s="30"/>
      <c r="AG33" s="30"/>
      <c r="AH33" s="39"/>
    </row>
    <row r="34" spans="2:34" ht="13.5">
      <c r="B34" s="38"/>
      <c r="C34" s="30"/>
      <c r="D34" s="30"/>
      <c r="E34" s="30"/>
      <c r="F34" s="30"/>
      <c r="G34" s="30"/>
      <c r="H34" s="30"/>
      <c r="I34" s="30"/>
      <c r="J34" s="39"/>
      <c r="N34" s="38"/>
      <c r="S34" s="30"/>
      <c r="T34" s="30"/>
      <c r="U34" s="30"/>
      <c r="V34" s="39"/>
      <c r="W34" s="30"/>
      <c r="Z34" s="38"/>
      <c r="AA34" s="30"/>
      <c r="AB34" s="49"/>
      <c r="AC34" s="30"/>
      <c r="AD34" s="49"/>
      <c r="AE34" s="30"/>
      <c r="AF34" s="30"/>
      <c r="AG34" s="30"/>
      <c r="AH34" s="39"/>
    </row>
    <row r="35" spans="2:34" ht="13.5">
      <c r="B35" s="38"/>
      <c r="C35" s="30" t="s">
        <v>501</v>
      </c>
      <c r="F35" s="30"/>
      <c r="G35" s="30"/>
      <c r="H35" s="30"/>
      <c r="I35" s="30"/>
      <c r="J35" s="39"/>
      <c r="N35" s="38"/>
      <c r="S35" s="30"/>
      <c r="T35" s="30"/>
      <c r="U35" s="30"/>
      <c r="V35" s="39"/>
      <c r="W35" s="30"/>
      <c r="Z35" s="38"/>
      <c r="AA35" s="30"/>
      <c r="AB35" s="30"/>
      <c r="AC35" s="30"/>
      <c r="AD35" s="30"/>
      <c r="AE35" s="30"/>
      <c r="AF35" s="30"/>
      <c r="AG35" s="30"/>
      <c r="AH35" s="39"/>
    </row>
    <row r="36" spans="2:34" ht="13.5">
      <c r="B36" s="38"/>
      <c r="G36" s="30"/>
      <c r="H36" s="30"/>
      <c r="I36" s="30"/>
      <c r="J36" s="39"/>
      <c r="N36" s="38"/>
      <c r="O36" s="30"/>
      <c r="P36" s="30"/>
      <c r="Q36" s="30"/>
      <c r="R36" s="30"/>
      <c r="S36" s="30"/>
      <c r="T36" s="30"/>
      <c r="U36" s="30"/>
      <c r="V36" s="39"/>
      <c r="W36" s="30"/>
      <c r="Z36" s="38"/>
      <c r="AA36" s="30"/>
      <c r="AB36" s="30"/>
      <c r="AC36" s="30"/>
      <c r="AD36" s="30"/>
      <c r="AE36" s="30"/>
      <c r="AF36" s="30"/>
      <c r="AG36" s="30"/>
      <c r="AH36" s="39"/>
    </row>
    <row r="37" spans="2:34" ht="13.5">
      <c r="B37" s="38"/>
      <c r="G37" s="30"/>
      <c r="H37" s="30"/>
      <c r="I37" s="30"/>
      <c r="J37" s="39"/>
      <c r="N37" s="38"/>
      <c r="O37" s="30"/>
      <c r="P37" s="49"/>
      <c r="Q37" s="30"/>
      <c r="R37" s="49"/>
      <c r="S37" s="30"/>
      <c r="T37" s="30"/>
      <c r="U37" s="30"/>
      <c r="V37" s="39"/>
      <c r="W37" s="30"/>
      <c r="Z37" s="38"/>
      <c r="AA37" s="30"/>
      <c r="AB37" s="30"/>
      <c r="AC37" s="30"/>
      <c r="AD37" s="30"/>
      <c r="AE37" s="30"/>
      <c r="AF37" s="30"/>
      <c r="AG37" s="30"/>
      <c r="AH37" s="39"/>
    </row>
    <row r="38" spans="2:34" ht="13.5">
      <c r="B38" s="38"/>
      <c r="C38" s="30"/>
      <c r="D38" s="49"/>
      <c r="E38" s="30"/>
      <c r="F38" s="49"/>
      <c r="G38" s="30"/>
      <c r="H38" s="30"/>
      <c r="I38" s="30"/>
      <c r="J38" s="39"/>
      <c r="N38" s="38"/>
      <c r="O38" s="30"/>
      <c r="P38" s="30"/>
      <c r="Q38" s="30"/>
      <c r="R38" s="30"/>
      <c r="S38" s="63"/>
      <c r="T38" s="63"/>
      <c r="U38" s="63"/>
      <c r="V38" s="88"/>
      <c r="W38" s="63"/>
      <c r="X38" s="58"/>
      <c r="Y38" s="58"/>
      <c r="Z38" s="38"/>
      <c r="AA38" s="30"/>
      <c r="AB38" s="30"/>
      <c r="AC38" s="30"/>
      <c r="AD38" s="30"/>
      <c r="AE38" s="30"/>
      <c r="AF38" s="30"/>
      <c r="AG38" s="30"/>
      <c r="AH38" s="39"/>
    </row>
    <row r="39" spans="2:34" ht="13.5">
      <c r="B39" s="38"/>
      <c r="C39" s="30"/>
      <c r="D39" s="30"/>
      <c r="E39" s="30"/>
      <c r="F39" s="30"/>
      <c r="G39" s="30"/>
      <c r="H39" s="30"/>
      <c r="I39" s="30"/>
      <c r="J39" s="39"/>
      <c r="N39" s="38"/>
      <c r="O39" s="30"/>
      <c r="P39" s="30"/>
      <c r="Q39" s="30"/>
      <c r="R39" s="30"/>
      <c r="S39" s="65"/>
      <c r="T39" s="65"/>
      <c r="U39" s="65"/>
      <c r="V39" s="89"/>
      <c r="W39" s="65"/>
      <c r="X39" s="90"/>
      <c r="Y39" s="90"/>
      <c r="Z39" s="38"/>
      <c r="AA39" s="30"/>
      <c r="AB39" s="30"/>
      <c r="AC39" s="30"/>
      <c r="AD39" s="30"/>
      <c r="AE39" s="30"/>
      <c r="AF39" s="30"/>
      <c r="AG39" s="30"/>
      <c r="AH39" s="39"/>
    </row>
    <row r="40" spans="2:34" ht="13.5">
      <c r="B40" s="38"/>
      <c r="C40" s="30"/>
      <c r="D40" s="30"/>
      <c r="E40" s="30"/>
      <c r="F40" s="30"/>
      <c r="G40" s="30"/>
      <c r="H40" s="30"/>
      <c r="I40" s="30"/>
      <c r="J40" s="39"/>
      <c r="N40" s="38"/>
      <c r="O40" s="30"/>
      <c r="P40" s="30"/>
      <c r="Q40" s="30"/>
      <c r="R40" s="30"/>
      <c r="S40" s="30"/>
      <c r="T40" s="30"/>
      <c r="U40" s="30"/>
      <c r="V40" s="39"/>
      <c r="W40" s="30"/>
      <c r="Z40" s="38"/>
      <c r="AA40" s="30"/>
      <c r="AB40" s="30"/>
      <c r="AC40" s="30"/>
      <c r="AD40" s="30"/>
      <c r="AE40" s="30"/>
      <c r="AF40" s="30"/>
      <c r="AG40" s="30"/>
      <c r="AH40" s="39"/>
    </row>
    <row r="41" spans="2:34" ht="13.5">
      <c r="B41" s="38"/>
      <c r="C41" s="30"/>
      <c r="D41" s="30"/>
      <c r="E41" s="30"/>
      <c r="F41" s="30"/>
      <c r="G41" s="30"/>
      <c r="H41" s="30"/>
      <c r="I41" s="30"/>
      <c r="J41" s="39"/>
      <c r="N41" s="38"/>
      <c r="O41" s="30"/>
      <c r="P41" s="30"/>
      <c r="Q41" s="30"/>
      <c r="R41" s="30"/>
      <c r="S41" s="30"/>
      <c r="T41" s="30"/>
      <c r="U41" s="30"/>
      <c r="V41" s="39"/>
      <c r="W41" s="30"/>
      <c r="Z41" s="38"/>
      <c r="AA41" s="30"/>
      <c r="AB41" s="30"/>
      <c r="AC41" s="30"/>
      <c r="AD41" s="30"/>
      <c r="AE41" s="30"/>
      <c r="AF41" s="30"/>
      <c r="AG41" s="30"/>
      <c r="AH41" s="39"/>
    </row>
    <row r="42" spans="2:34" ht="14.25" thickBot="1">
      <c r="B42" s="50"/>
      <c r="C42" s="51"/>
      <c r="D42" s="51"/>
      <c r="E42" s="51"/>
      <c r="F42" s="51"/>
      <c r="G42" s="51"/>
      <c r="H42" s="51"/>
      <c r="I42" s="51"/>
      <c r="J42" s="52"/>
      <c r="N42" s="50"/>
      <c r="O42" s="51"/>
      <c r="P42" s="51"/>
      <c r="Q42" s="51"/>
      <c r="R42" s="51"/>
      <c r="S42" s="51"/>
      <c r="T42" s="51"/>
      <c r="U42" s="51"/>
      <c r="V42" s="52"/>
      <c r="W42" s="30"/>
      <c r="Z42" s="50"/>
      <c r="AA42" s="51"/>
      <c r="AB42" s="51"/>
      <c r="AC42" s="51"/>
      <c r="AD42" s="51"/>
      <c r="AE42" s="51"/>
      <c r="AF42" s="51"/>
      <c r="AG42" s="51"/>
      <c r="AH42" s="52"/>
    </row>
    <row r="44" spans="19:23" ht="13.5">
      <c r="S44" s="10"/>
      <c r="T44" s="10"/>
      <c r="U44" s="10"/>
      <c r="V44" s="10"/>
      <c r="W44" s="10"/>
    </row>
    <row r="45" ht="14.25" thickBot="1"/>
    <row r="46" spans="14:23" ht="17.25">
      <c r="N46" s="34"/>
      <c r="O46" s="35" t="s">
        <v>345</v>
      </c>
      <c r="P46" s="36"/>
      <c r="Q46" s="36"/>
      <c r="R46" s="36"/>
      <c r="S46" s="36"/>
      <c r="T46" s="36"/>
      <c r="U46" s="36"/>
      <c r="V46" s="37"/>
      <c r="W46" s="30"/>
    </row>
    <row r="47" spans="14:23" ht="13.5">
      <c r="N47" s="38"/>
      <c r="O47" s="30"/>
      <c r="P47" s="3" t="s">
        <v>346</v>
      </c>
      <c r="Q47" s="30"/>
      <c r="R47" s="30"/>
      <c r="S47" s="3" t="s">
        <v>897</v>
      </c>
      <c r="T47" s="30"/>
      <c r="U47" s="30"/>
      <c r="V47" s="39"/>
      <c r="W47" s="30"/>
    </row>
    <row r="48" spans="14:23" ht="13.5">
      <c r="N48" s="38"/>
      <c r="S48" s="30"/>
      <c r="V48" s="39"/>
      <c r="W48" s="30"/>
    </row>
    <row r="49" spans="14:23" ht="13.5">
      <c r="N49" s="38"/>
      <c r="O49" s="63" t="s">
        <v>126</v>
      </c>
      <c r="V49" s="39"/>
      <c r="W49" s="30"/>
    </row>
    <row r="50" spans="14:23" ht="13.5">
      <c r="N50" s="38"/>
      <c r="O50" s="30"/>
      <c r="P50" s="63" t="s">
        <v>297</v>
      </c>
      <c r="Q50" s="63" t="s">
        <v>347</v>
      </c>
      <c r="R50" s="64" t="s">
        <v>510</v>
      </c>
      <c r="S50" s="30"/>
      <c r="T50" s="30"/>
      <c r="U50" s="30"/>
      <c r="V50" s="39"/>
      <c r="W50" s="30"/>
    </row>
    <row r="51" spans="14:23" ht="13.5">
      <c r="N51" s="38"/>
      <c r="P51" s="30" t="s">
        <v>127</v>
      </c>
      <c r="Q51" s="91">
        <v>2106</v>
      </c>
      <c r="R51" s="199">
        <v>10</v>
      </c>
      <c r="S51" s="53">
        <f>CEILING(Q51,R51)</f>
        <v>2110</v>
      </c>
      <c r="T51" s="30"/>
      <c r="U51" s="30"/>
      <c r="V51" s="39"/>
      <c r="W51" s="30"/>
    </row>
    <row r="52" spans="14:23" ht="13.5">
      <c r="N52" s="38"/>
      <c r="P52" s="30"/>
      <c r="Q52" s="30"/>
      <c r="R52" s="30"/>
      <c r="S52" s="63" t="s">
        <v>128</v>
      </c>
      <c r="T52" s="30"/>
      <c r="U52" s="30"/>
      <c r="V52" s="39"/>
      <c r="W52" s="30"/>
    </row>
    <row r="53" spans="14:23" ht="13.5">
      <c r="N53" s="38"/>
      <c r="Q53" s="4" t="s">
        <v>511</v>
      </c>
      <c r="T53" s="30"/>
      <c r="U53" s="30"/>
      <c r="V53" s="39"/>
      <c r="W53" s="30"/>
    </row>
    <row r="54" spans="14:23" ht="13.5">
      <c r="N54" s="38"/>
      <c r="T54" s="30"/>
      <c r="U54" s="30"/>
      <c r="V54" s="39"/>
      <c r="W54" s="30"/>
    </row>
    <row r="55" spans="14:23" ht="13.5">
      <c r="N55" s="38"/>
      <c r="O55" s="63" t="s">
        <v>896</v>
      </c>
      <c r="T55" s="30"/>
      <c r="U55" s="30"/>
      <c r="V55" s="39"/>
      <c r="W55" s="30"/>
    </row>
    <row r="56" spans="14:23" ht="13.5">
      <c r="N56" s="38"/>
      <c r="O56" s="30"/>
      <c r="P56" s="63" t="s">
        <v>297</v>
      </c>
      <c r="Q56" s="63" t="s">
        <v>347</v>
      </c>
      <c r="R56" s="64" t="s">
        <v>510</v>
      </c>
      <c r="S56" s="30"/>
      <c r="T56" s="30"/>
      <c r="U56" s="30"/>
      <c r="V56" s="39"/>
      <c r="W56" s="30"/>
    </row>
    <row r="57" spans="14:23" ht="13.5">
      <c r="N57" s="38"/>
      <c r="P57" s="30" t="s">
        <v>127</v>
      </c>
      <c r="Q57" s="91">
        <v>2106</v>
      </c>
      <c r="R57" s="199">
        <v>10</v>
      </c>
      <c r="S57" s="53">
        <f>FLOOR(Q51,R51)</f>
        <v>2100</v>
      </c>
      <c r="T57" s="30"/>
      <c r="U57" s="30"/>
      <c r="V57" s="39"/>
      <c r="W57" s="30"/>
    </row>
    <row r="58" spans="14:23" ht="13.5">
      <c r="N58" s="38"/>
      <c r="S58" s="63" t="s">
        <v>128</v>
      </c>
      <c r="T58" s="30"/>
      <c r="U58" s="30"/>
      <c r="V58" s="39"/>
      <c r="W58" s="30"/>
    </row>
    <row r="59" spans="14:23" ht="13.5">
      <c r="N59" s="38"/>
      <c r="Q59" s="4" t="s">
        <v>512</v>
      </c>
      <c r="T59" s="30"/>
      <c r="U59" s="30"/>
      <c r="V59" s="39"/>
      <c r="W59" s="30"/>
    </row>
    <row r="60" spans="14:23" ht="13.5">
      <c r="N60" s="38"/>
      <c r="S60" s="30"/>
      <c r="T60" s="30"/>
      <c r="U60" s="30"/>
      <c r="V60" s="39"/>
      <c r="W60" s="30"/>
    </row>
    <row r="61" spans="14:23" ht="13.5">
      <c r="N61" s="38"/>
      <c r="O61" s="30"/>
      <c r="P61" s="30"/>
      <c r="Q61" s="30"/>
      <c r="R61" s="30"/>
      <c r="S61" s="30"/>
      <c r="T61" s="30"/>
      <c r="U61" s="30"/>
      <c r="V61" s="39"/>
      <c r="W61" s="30"/>
    </row>
    <row r="62" spans="14:23" ht="13.5">
      <c r="N62" s="38"/>
      <c r="O62" s="30"/>
      <c r="P62" s="49"/>
      <c r="Q62" s="30"/>
      <c r="R62" s="49"/>
      <c r="S62" s="30"/>
      <c r="T62" s="30"/>
      <c r="U62" s="30"/>
      <c r="V62" s="39"/>
      <c r="W62" s="30"/>
    </row>
    <row r="63" spans="14:23" ht="13.5">
      <c r="N63" s="38"/>
      <c r="O63" s="30"/>
      <c r="P63" s="30"/>
      <c r="Q63" s="30"/>
      <c r="R63" s="30"/>
      <c r="S63" s="30"/>
      <c r="T63" s="30"/>
      <c r="U63" s="30"/>
      <c r="V63" s="39"/>
      <c r="W63" s="30"/>
    </row>
    <row r="64" spans="14:23" ht="14.25" thickBot="1">
      <c r="N64" s="50"/>
      <c r="O64" s="51"/>
      <c r="P64" s="51"/>
      <c r="Q64" s="51"/>
      <c r="R64" s="51"/>
      <c r="S64" s="51"/>
      <c r="T64" s="51"/>
      <c r="U64" s="51"/>
      <c r="V64" s="52"/>
      <c r="W64" s="30"/>
    </row>
  </sheetData>
  <sheetProtection/>
  <mergeCells count="13">
    <mergeCell ref="AP5:AR5"/>
    <mergeCell ref="AQ6:AR6"/>
    <mergeCell ref="AQ11:AR11"/>
    <mergeCell ref="AQ7:AR7"/>
    <mergeCell ref="AQ8:AR8"/>
    <mergeCell ref="AQ9:AR9"/>
    <mergeCell ref="AQ10:AR10"/>
    <mergeCell ref="AQ16:AR16"/>
    <mergeCell ref="BA10:BE10"/>
    <mergeCell ref="AQ12:AR12"/>
    <mergeCell ref="AQ13:AR13"/>
    <mergeCell ref="AQ14:AR14"/>
    <mergeCell ref="AQ15:AR15"/>
  </mergeCells>
  <printOptions/>
  <pageMargins left="0.787" right="0.787" top="0.984" bottom="0.984" header="0.512" footer="0.512"/>
  <pageSetup orientation="portrait" paperSize="9" r:id="rId1"/>
</worksheet>
</file>

<file path=xl/worksheets/sheet9.xml><?xml version="1.0" encoding="utf-8"?>
<worksheet xmlns="http://schemas.openxmlformats.org/spreadsheetml/2006/main" xmlns:r="http://schemas.openxmlformats.org/officeDocument/2006/relationships">
  <sheetPr codeName="Sheet10"/>
  <dimension ref="B2:AH66"/>
  <sheetViews>
    <sheetView showGridLines="0" zoomScalePageLayoutView="0" workbookViewId="0" topLeftCell="A1">
      <selection activeCell="A1" sqref="A1"/>
    </sheetView>
  </sheetViews>
  <sheetFormatPr defaultColWidth="8.796875" defaultRowHeight="14.25"/>
  <cols>
    <col min="1" max="2" width="3.69921875" style="4" customWidth="1"/>
    <col min="3" max="12" width="9" style="4" customWidth="1"/>
    <col min="13" max="14" width="3.69921875" style="4" customWidth="1"/>
    <col min="15" max="24" width="9" style="4" customWidth="1"/>
    <col min="25" max="26" width="3.69921875" style="4" customWidth="1"/>
    <col min="27" max="16384" width="9" style="4" customWidth="1"/>
  </cols>
  <sheetData>
    <row r="1" ht="14.25" thickBot="1"/>
    <row r="2" spans="2:34" ht="17.25">
      <c r="B2" s="34"/>
      <c r="C2" s="35" t="s">
        <v>668</v>
      </c>
      <c r="D2" s="36"/>
      <c r="E2" s="36"/>
      <c r="F2" s="36"/>
      <c r="G2" s="36"/>
      <c r="H2" s="36"/>
      <c r="I2" s="36"/>
      <c r="J2" s="37"/>
      <c r="N2" s="34"/>
      <c r="O2" s="35" t="s">
        <v>670</v>
      </c>
      <c r="P2" s="36"/>
      <c r="Q2" s="36"/>
      <c r="R2" s="36"/>
      <c r="S2" s="36"/>
      <c r="T2" s="36"/>
      <c r="U2" s="36"/>
      <c r="V2" s="37"/>
      <c r="Z2" s="34"/>
      <c r="AA2" s="35" t="s">
        <v>672</v>
      </c>
      <c r="AB2" s="36"/>
      <c r="AC2" s="36"/>
      <c r="AD2" s="36"/>
      <c r="AE2" s="36"/>
      <c r="AF2" s="36"/>
      <c r="AG2" s="36"/>
      <c r="AH2" s="37"/>
    </row>
    <row r="3" spans="2:34" ht="13.5">
      <c r="B3" s="38"/>
      <c r="C3" s="30"/>
      <c r="D3" s="3" t="s">
        <v>921</v>
      </c>
      <c r="E3" s="30"/>
      <c r="F3" s="30"/>
      <c r="G3" s="30"/>
      <c r="H3" s="30"/>
      <c r="I3" s="30"/>
      <c r="J3" s="39"/>
      <c r="N3" s="38"/>
      <c r="O3" s="30"/>
      <c r="P3" s="3" t="s">
        <v>91</v>
      </c>
      <c r="Q3" s="30"/>
      <c r="R3" s="30"/>
      <c r="S3" s="30"/>
      <c r="T3" s="30"/>
      <c r="U3" s="30"/>
      <c r="V3" s="39"/>
      <c r="Z3" s="38"/>
      <c r="AA3" s="30"/>
      <c r="AB3" s="4" t="s">
        <v>92</v>
      </c>
      <c r="AC3" s="30"/>
      <c r="AD3" s="30"/>
      <c r="AE3" s="30"/>
      <c r="AF3" s="30"/>
      <c r="AG3" s="30"/>
      <c r="AH3" s="39"/>
    </row>
    <row r="4" spans="2:34" ht="13.5">
      <c r="B4" s="38"/>
      <c r="C4" s="30"/>
      <c r="D4" s="30"/>
      <c r="E4" s="30"/>
      <c r="F4" s="30"/>
      <c r="G4" s="30"/>
      <c r="H4" s="30"/>
      <c r="I4" s="30"/>
      <c r="J4" s="39"/>
      <c r="N4" s="38"/>
      <c r="O4" s="30"/>
      <c r="P4" s="30"/>
      <c r="Q4" s="30"/>
      <c r="R4" s="30"/>
      <c r="S4" s="30"/>
      <c r="T4" s="30"/>
      <c r="U4" s="30"/>
      <c r="V4" s="39"/>
      <c r="Z4" s="38"/>
      <c r="AA4" s="30"/>
      <c r="AB4" s="30"/>
      <c r="AC4" s="30"/>
      <c r="AD4" s="30"/>
      <c r="AE4" s="30"/>
      <c r="AF4" s="30"/>
      <c r="AG4" s="30"/>
      <c r="AH4" s="39"/>
    </row>
    <row r="5" spans="2:34" ht="13.5">
      <c r="B5" s="38"/>
      <c r="C5" s="59" t="s">
        <v>297</v>
      </c>
      <c r="D5" s="59" t="s">
        <v>298</v>
      </c>
      <c r="E5" s="30"/>
      <c r="F5" s="30"/>
      <c r="G5" s="30"/>
      <c r="H5" s="30"/>
      <c r="I5" s="30"/>
      <c r="J5" s="39"/>
      <c r="N5" s="38"/>
      <c r="O5" s="59" t="s">
        <v>297</v>
      </c>
      <c r="P5" s="59" t="s">
        <v>298</v>
      </c>
      <c r="Q5" s="30"/>
      <c r="R5" s="30"/>
      <c r="S5" s="30"/>
      <c r="T5" s="30"/>
      <c r="U5" s="30"/>
      <c r="V5" s="39"/>
      <c r="Z5" s="38"/>
      <c r="AA5" s="59" t="s">
        <v>297</v>
      </c>
      <c r="AB5" s="59" t="s">
        <v>298</v>
      </c>
      <c r="AC5" s="30"/>
      <c r="AD5" s="30"/>
      <c r="AE5" s="30"/>
      <c r="AF5" s="30"/>
      <c r="AG5" s="30"/>
      <c r="AH5" s="39"/>
    </row>
    <row r="6" spans="2:34" ht="13.5">
      <c r="B6" s="38"/>
      <c r="C6" s="74" t="s">
        <v>93</v>
      </c>
      <c r="D6" s="75">
        <v>10</v>
      </c>
      <c r="E6" s="30"/>
      <c r="F6" s="30"/>
      <c r="G6" s="30"/>
      <c r="H6" s="30"/>
      <c r="I6" s="30"/>
      <c r="J6" s="39"/>
      <c r="N6" s="38"/>
      <c r="O6" s="74" t="s">
        <v>93</v>
      </c>
      <c r="P6" s="75">
        <v>10</v>
      </c>
      <c r="Q6" s="30"/>
      <c r="R6" s="30"/>
      <c r="S6" s="30"/>
      <c r="T6" s="30"/>
      <c r="U6" s="30"/>
      <c r="V6" s="39"/>
      <c r="Z6" s="38"/>
      <c r="AA6" s="74" t="s">
        <v>93</v>
      </c>
      <c r="AB6" s="75">
        <v>10</v>
      </c>
      <c r="AC6" s="30"/>
      <c r="AD6" s="63" t="s">
        <v>502</v>
      </c>
      <c r="AF6" s="63" t="s">
        <v>94</v>
      </c>
      <c r="AG6" s="30"/>
      <c r="AH6" s="39"/>
    </row>
    <row r="7" spans="2:34" ht="13.5">
      <c r="B7" s="38"/>
      <c r="C7" s="74" t="s">
        <v>93</v>
      </c>
      <c r="D7" s="75">
        <v>15</v>
      </c>
      <c r="E7" s="30"/>
      <c r="F7" s="30"/>
      <c r="G7" s="30"/>
      <c r="H7" s="30"/>
      <c r="I7" s="30"/>
      <c r="J7" s="39"/>
      <c r="N7" s="38"/>
      <c r="O7" s="74" t="s">
        <v>93</v>
      </c>
      <c r="P7" s="75">
        <v>15</v>
      </c>
      <c r="Q7" s="30"/>
      <c r="R7" s="30"/>
      <c r="S7" s="30"/>
      <c r="T7" s="30"/>
      <c r="U7" s="30"/>
      <c r="V7" s="39"/>
      <c r="Z7" s="38"/>
      <c r="AA7" s="74" t="s">
        <v>93</v>
      </c>
      <c r="AB7" s="75">
        <v>15</v>
      </c>
      <c r="AC7" s="30"/>
      <c r="AD7" s="206">
        <v>10</v>
      </c>
      <c r="AF7" s="57">
        <f>RANK(AD7,AB6:AB11)</f>
        <v>5</v>
      </c>
      <c r="AG7" s="30"/>
      <c r="AH7" s="39"/>
    </row>
    <row r="8" spans="2:34" ht="13.5">
      <c r="B8" s="38"/>
      <c r="C8" s="74" t="s">
        <v>95</v>
      </c>
      <c r="D8" s="75">
        <v>5</v>
      </c>
      <c r="E8" s="30"/>
      <c r="F8" s="30"/>
      <c r="G8" s="30"/>
      <c r="H8" s="30"/>
      <c r="I8" s="30"/>
      <c r="J8" s="39"/>
      <c r="N8" s="38"/>
      <c r="O8" s="74" t="s">
        <v>95</v>
      </c>
      <c r="P8" s="75">
        <v>5</v>
      </c>
      <c r="Q8" s="30"/>
      <c r="R8" s="30"/>
      <c r="S8" s="30"/>
      <c r="T8" s="30"/>
      <c r="U8" s="30"/>
      <c r="V8" s="39"/>
      <c r="Z8" s="38"/>
      <c r="AA8" s="74" t="s">
        <v>95</v>
      </c>
      <c r="AB8" s="75">
        <v>5</v>
      </c>
      <c r="AC8" s="30"/>
      <c r="AD8" s="30"/>
      <c r="AE8" s="30"/>
      <c r="AF8" s="63" t="s">
        <v>73</v>
      </c>
      <c r="AG8" s="30"/>
      <c r="AH8" s="39"/>
    </row>
    <row r="9" spans="2:34" ht="13.5">
      <c r="B9" s="38"/>
      <c r="C9" s="74" t="s">
        <v>96</v>
      </c>
      <c r="D9" s="197" t="s">
        <v>247</v>
      </c>
      <c r="E9" s="30"/>
      <c r="F9" s="30"/>
      <c r="G9" s="30"/>
      <c r="I9" s="30"/>
      <c r="J9" s="39"/>
      <c r="N9" s="38"/>
      <c r="O9" s="74" t="s">
        <v>96</v>
      </c>
      <c r="P9" s="197" t="s">
        <v>247</v>
      </c>
      <c r="Q9" s="30"/>
      <c r="R9" s="30"/>
      <c r="S9" s="30"/>
      <c r="T9" s="30"/>
      <c r="U9" s="30"/>
      <c r="V9" s="39"/>
      <c r="Z9" s="38"/>
      <c r="AA9" s="74" t="s">
        <v>96</v>
      </c>
      <c r="AB9" s="75">
        <v>13</v>
      </c>
      <c r="AC9" s="30"/>
      <c r="AD9" s="30"/>
      <c r="AE9" s="30" t="s">
        <v>684</v>
      </c>
      <c r="AF9" s="30"/>
      <c r="AG9" s="30"/>
      <c r="AH9" s="39"/>
    </row>
    <row r="10" spans="2:34" ht="13.5">
      <c r="B10" s="38"/>
      <c r="C10" s="74" t="s">
        <v>97</v>
      </c>
      <c r="D10" s="77">
        <v>12</v>
      </c>
      <c r="E10" s="30"/>
      <c r="F10" s="30"/>
      <c r="G10" s="30"/>
      <c r="I10" s="30"/>
      <c r="J10" s="39"/>
      <c r="N10" s="38"/>
      <c r="O10" s="74" t="s">
        <v>97</v>
      </c>
      <c r="P10" s="77">
        <v>12</v>
      </c>
      <c r="Q10" s="30"/>
      <c r="R10" s="30"/>
      <c r="S10" s="30"/>
      <c r="T10" s="30"/>
      <c r="U10" s="30"/>
      <c r="V10" s="39"/>
      <c r="Z10" s="38"/>
      <c r="AA10" s="74" t="s">
        <v>97</v>
      </c>
      <c r="AB10" s="77">
        <v>12</v>
      </c>
      <c r="AC10" s="30"/>
      <c r="AF10" s="30"/>
      <c r="AG10" s="30"/>
      <c r="AH10" s="39"/>
    </row>
    <row r="11" spans="2:34" ht="13.5">
      <c r="B11" s="38"/>
      <c r="C11" s="74" t="s">
        <v>98</v>
      </c>
      <c r="D11" s="75">
        <v>20</v>
      </c>
      <c r="E11" s="30"/>
      <c r="F11" s="30"/>
      <c r="G11" s="30"/>
      <c r="I11" s="30"/>
      <c r="J11" s="39"/>
      <c r="N11" s="38"/>
      <c r="O11" s="74" t="s">
        <v>98</v>
      </c>
      <c r="P11" s="75">
        <v>20</v>
      </c>
      <c r="Q11" s="30"/>
      <c r="R11" s="30"/>
      <c r="S11" s="30"/>
      <c r="T11" s="30"/>
      <c r="U11" s="30"/>
      <c r="V11" s="39"/>
      <c r="Z11" s="38"/>
      <c r="AA11" s="74" t="s">
        <v>98</v>
      </c>
      <c r="AB11" s="75">
        <v>20</v>
      </c>
      <c r="AC11" s="30"/>
      <c r="AD11" s="65"/>
      <c r="AE11" s="30"/>
      <c r="AF11" s="30"/>
      <c r="AG11" s="30"/>
      <c r="AH11" s="39"/>
    </row>
    <row r="12" spans="2:34" ht="13.5">
      <c r="B12" s="38"/>
      <c r="C12" s="30"/>
      <c r="D12" s="30"/>
      <c r="E12" s="30"/>
      <c r="F12" s="30"/>
      <c r="G12" s="30"/>
      <c r="I12" s="30"/>
      <c r="J12" s="39"/>
      <c r="N12" s="38"/>
      <c r="O12" s="30"/>
      <c r="P12" s="30"/>
      <c r="Q12" s="30"/>
      <c r="R12" s="30"/>
      <c r="S12" s="30"/>
      <c r="T12" s="30"/>
      <c r="U12" s="30"/>
      <c r="V12" s="39"/>
      <c r="Z12" s="38"/>
      <c r="AA12" s="30"/>
      <c r="AB12" s="30"/>
      <c r="AC12" s="30"/>
      <c r="AD12" s="30"/>
      <c r="AE12" s="30"/>
      <c r="AF12" s="30"/>
      <c r="AG12" s="30"/>
      <c r="AH12" s="39"/>
    </row>
    <row r="13" spans="2:34" ht="13.5">
      <c r="B13" s="38"/>
      <c r="C13" s="63" t="s">
        <v>674</v>
      </c>
      <c r="D13" s="53">
        <f>AVERAGE(D6:D11)</f>
        <v>12.4</v>
      </c>
      <c r="E13" s="30"/>
      <c r="F13" s="30"/>
      <c r="G13" s="30"/>
      <c r="I13" s="30"/>
      <c r="J13" s="39"/>
      <c r="N13" s="38"/>
      <c r="O13" s="63" t="s">
        <v>678</v>
      </c>
      <c r="P13" s="53">
        <f>COUNT(P6:P11)</f>
        <v>5</v>
      </c>
      <c r="Q13" s="30"/>
      <c r="R13" s="30"/>
      <c r="S13" s="30"/>
      <c r="T13" s="30"/>
      <c r="U13" s="30"/>
      <c r="V13" s="39"/>
      <c r="Z13" s="38"/>
      <c r="AC13" s="30"/>
      <c r="AD13" s="30"/>
      <c r="AE13" s="30"/>
      <c r="AF13" s="30"/>
      <c r="AG13" s="30"/>
      <c r="AH13" s="39"/>
    </row>
    <row r="14" spans="2:34" ht="13.5">
      <c r="B14" s="38"/>
      <c r="C14" s="30"/>
      <c r="D14" s="30"/>
      <c r="E14" s="30"/>
      <c r="F14" s="30"/>
      <c r="G14" s="30"/>
      <c r="I14" s="30"/>
      <c r="J14" s="39"/>
      <c r="N14" s="38"/>
      <c r="O14" s="30"/>
      <c r="P14" s="30"/>
      <c r="Q14" s="30"/>
      <c r="R14" s="30"/>
      <c r="S14" s="30"/>
      <c r="T14" s="30"/>
      <c r="U14" s="30"/>
      <c r="V14" s="39"/>
      <c r="Z14" s="38"/>
      <c r="AA14" s="30"/>
      <c r="AB14" s="59" t="s">
        <v>680</v>
      </c>
      <c r="AC14" s="247" t="s">
        <v>636</v>
      </c>
      <c r="AD14" s="247"/>
      <c r="AE14" s="247"/>
      <c r="AF14" s="247"/>
      <c r="AG14" s="247"/>
      <c r="AH14" s="39"/>
    </row>
    <row r="15" spans="2:34" ht="13.5">
      <c r="B15" s="38"/>
      <c r="C15" s="30" t="s">
        <v>675</v>
      </c>
      <c r="D15" s="30"/>
      <c r="G15" s="30"/>
      <c r="H15" s="30"/>
      <c r="I15" s="30"/>
      <c r="J15" s="39"/>
      <c r="N15" s="38"/>
      <c r="O15" s="30" t="s">
        <v>679</v>
      </c>
      <c r="P15" s="30"/>
      <c r="Q15" s="30"/>
      <c r="R15" s="30"/>
      <c r="S15" s="30"/>
      <c r="T15" s="30"/>
      <c r="U15" s="30"/>
      <c r="V15" s="39"/>
      <c r="Z15" s="38"/>
      <c r="AB15" s="59" t="s">
        <v>666</v>
      </c>
      <c r="AC15" s="247" t="s">
        <v>682</v>
      </c>
      <c r="AD15" s="247"/>
      <c r="AE15" s="247"/>
      <c r="AF15" s="247"/>
      <c r="AG15" s="247"/>
      <c r="AH15" s="39"/>
    </row>
    <row r="16" spans="2:34" ht="13.5">
      <c r="B16" s="38"/>
      <c r="C16" s="65" t="s">
        <v>676</v>
      </c>
      <c r="D16" s="30"/>
      <c r="E16" s="30"/>
      <c r="F16" s="30"/>
      <c r="G16" s="30"/>
      <c r="H16" s="30"/>
      <c r="I16" s="30"/>
      <c r="J16" s="39"/>
      <c r="N16" s="38"/>
      <c r="O16" s="65" t="s">
        <v>676</v>
      </c>
      <c r="P16" s="30"/>
      <c r="Q16" s="30"/>
      <c r="R16" s="30"/>
      <c r="S16" s="30"/>
      <c r="T16" s="30"/>
      <c r="U16" s="30"/>
      <c r="V16" s="39"/>
      <c r="Z16" s="38"/>
      <c r="AB16" s="59" t="s">
        <v>681</v>
      </c>
      <c r="AC16" s="247" t="s">
        <v>683</v>
      </c>
      <c r="AD16" s="247"/>
      <c r="AE16" s="247"/>
      <c r="AF16" s="247"/>
      <c r="AG16" s="247"/>
      <c r="AH16" s="39"/>
    </row>
    <row r="17" spans="2:34" ht="13.5">
      <c r="B17" s="38"/>
      <c r="C17" s="30"/>
      <c r="D17" s="30"/>
      <c r="E17" s="30"/>
      <c r="F17" s="30"/>
      <c r="G17" s="30"/>
      <c r="H17" s="30"/>
      <c r="I17" s="30"/>
      <c r="J17" s="39"/>
      <c r="N17" s="38"/>
      <c r="O17" s="30"/>
      <c r="P17" s="30"/>
      <c r="Q17" s="30"/>
      <c r="R17" s="30"/>
      <c r="S17" s="30"/>
      <c r="T17" s="30"/>
      <c r="U17" s="30"/>
      <c r="V17" s="39"/>
      <c r="Z17" s="38"/>
      <c r="AA17" s="30"/>
      <c r="AB17" s="3"/>
      <c r="AC17" s="30"/>
      <c r="AD17" s="30"/>
      <c r="AE17" s="30"/>
      <c r="AF17" s="30"/>
      <c r="AG17" s="30"/>
      <c r="AH17" s="39"/>
    </row>
    <row r="18" spans="2:34" ht="13.5">
      <c r="B18" s="38"/>
      <c r="C18" s="30"/>
      <c r="D18" s="10"/>
      <c r="E18" s="30"/>
      <c r="F18" s="49"/>
      <c r="G18" s="30"/>
      <c r="H18" s="30"/>
      <c r="I18" s="30"/>
      <c r="J18" s="39"/>
      <c r="N18" s="38"/>
      <c r="O18" s="30"/>
      <c r="P18" s="10"/>
      <c r="Q18" s="30"/>
      <c r="R18" s="49"/>
      <c r="S18" s="30"/>
      <c r="T18" s="30"/>
      <c r="U18" s="30"/>
      <c r="V18" s="39"/>
      <c r="Z18" s="38"/>
      <c r="AA18" s="30"/>
      <c r="AB18" s="10"/>
      <c r="AC18" s="30"/>
      <c r="AD18" s="49"/>
      <c r="AE18" s="30"/>
      <c r="AF18" s="30"/>
      <c r="AG18" s="30"/>
      <c r="AH18" s="39"/>
    </row>
    <row r="19" spans="2:34" ht="13.5">
      <c r="B19" s="38"/>
      <c r="C19" s="30"/>
      <c r="D19" s="30"/>
      <c r="E19" s="30"/>
      <c r="F19" s="30"/>
      <c r="G19" s="30"/>
      <c r="H19" s="30"/>
      <c r="I19" s="30"/>
      <c r="J19" s="39"/>
      <c r="N19" s="38"/>
      <c r="O19" s="30"/>
      <c r="P19" s="30"/>
      <c r="Q19" s="30"/>
      <c r="R19" s="30"/>
      <c r="S19" s="30"/>
      <c r="T19" s="30"/>
      <c r="U19" s="30"/>
      <c r="V19" s="39"/>
      <c r="Z19" s="38"/>
      <c r="AA19" s="30"/>
      <c r="AB19" s="3"/>
      <c r="AC19" s="30"/>
      <c r="AD19" s="30"/>
      <c r="AE19" s="30"/>
      <c r="AF19" s="30"/>
      <c r="AG19" s="30"/>
      <c r="AH19" s="39"/>
    </row>
    <row r="20" spans="2:34" ht="14.25" thickBot="1">
      <c r="B20" s="50"/>
      <c r="C20" s="51"/>
      <c r="D20" s="51"/>
      <c r="E20" s="51"/>
      <c r="F20" s="51"/>
      <c r="G20" s="51"/>
      <c r="H20" s="51"/>
      <c r="I20" s="51"/>
      <c r="J20" s="52"/>
      <c r="N20" s="50"/>
      <c r="O20" s="51"/>
      <c r="P20" s="51"/>
      <c r="Q20" s="51"/>
      <c r="R20" s="51"/>
      <c r="S20" s="51"/>
      <c r="T20" s="51"/>
      <c r="U20" s="51"/>
      <c r="V20" s="52"/>
      <c r="Z20" s="50"/>
      <c r="AA20" s="51"/>
      <c r="AB20" s="51"/>
      <c r="AC20" s="51"/>
      <c r="AD20" s="51"/>
      <c r="AE20" s="51"/>
      <c r="AF20" s="51"/>
      <c r="AG20" s="51"/>
      <c r="AH20" s="52"/>
    </row>
    <row r="24" ht="14.25" thickBot="1"/>
    <row r="25" spans="2:34" ht="17.25">
      <c r="B25" s="34"/>
      <c r="C25" s="35" t="s">
        <v>669</v>
      </c>
      <c r="D25" s="36"/>
      <c r="E25" s="36"/>
      <c r="F25" s="36"/>
      <c r="G25" s="36"/>
      <c r="H25" s="36"/>
      <c r="I25" s="36"/>
      <c r="J25" s="37"/>
      <c r="N25" s="34"/>
      <c r="O25" s="35" t="s">
        <v>671</v>
      </c>
      <c r="P25" s="36"/>
      <c r="Q25" s="36"/>
      <c r="R25" s="36"/>
      <c r="S25" s="36"/>
      <c r="T25" s="36"/>
      <c r="U25" s="36"/>
      <c r="V25" s="37"/>
      <c r="Z25" s="34"/>
      <c r="AA25" s="35" t="s">
        <v>673</v>
      </c>
      <c r="AB25" s="36"/>
      <c r="AC25" s="36"/>
      <c r="AD25" s="36"/>
      <c r="AE25" s="36"/>
      <c r="AF25" s="36"/>
      <c r="AG25" s="36"/>
      <c r="AH25" s="37"/>
    </row>
    <row r="26" spans="2:34" ht="13.5">
      <c r="B26" s="38"/>
      <c r="C26" s="30"/>
      <c r="D26" s="3" t="s">
        <v>99</v>
      </c>
      <c r="E26" s="30"/>
      <c r="F26" s="30"/>
      <c r="G26" s="30"/>
      <c r="H26" s="30"/>
      <c r="I26" s="30"/>
      <c r="J26" s="39"/>
      <c r="N26" s="38"/>
      <c r="O26" s="30"/>
      <c r="P26" s="4" t="s">
        <v>100</v>
      </c>
      <c r="Q26" s="30"/>
      <c r="R26" s="30"/>
      <c r="S26" s="30"/>
      <c r="T26" s="30"/>
      <c r="U26" s="30"/>
      <c r="V26" s="39"/>
      <c r="Z26" s="38"/>
      <c r="AA26" s="30"/>
      <c r="AB26" s="3" t="s">
        <v>339</v>
      </c>
      <c r="AC26" s="30"/>
      <c r="AD26" s="30"/>
      <c r="AE26" s="30"/>
      <c r="AF26" s="30"/>
      <c r="AG26" s="30"/>
      <c r="AH26" s="39"/>
    </row>
    <row r="27" spans="2:34" ht="13.5">
      <c r="B27" s="38"/>
      <c r="C27" s="30"/>
      <c r="D27" s="30"/>
      <c r="E27" s="30"/>
      <c r="F27" s="30"/>
      <c r="G27" s="30"/>
      <c r="H27" s="30"/>
      <c r="I27" s="30"/>
      <c r="J27" s="39"/>
      <c r="N27" s="38"/>
      <c r="O27" s="30"/>
      <c r="P27" s="30"/>
      <c r="Q27" s="30"/>
      <c r="R27" s="30"/>
      <c r="S27" s="30"/>
      <c r="T27" s="30"/>
      <c r="U27" s="30"/>
      <c r="V27" s="39"/>
      <c r="Z27" s="38"/>
      <c r="AA27" s="30"/>
      <c r="AB27" s="30"/>
      <c r="AC27" s="30"/>
      <c r="AD27" s="30"/>
      <c r="AE27" s="30"/>
      <c r="AF27" s="30"/>
      <c r="AG27" s="30"/>
      <c r="AH27" s="39"/>
    </row>
    <row r="28" spans="2:34" ht="13.5">
      <c r="B28" s="38"/>
      <c r="C28" s="59" t="s">
        <v>297</v>
      </c>
      <c r="D28" s="59" t="s">
        <v>298</v>
      </c>
      <c r="E28" s="30"/>
      <c r="F28" s="30"/>
      <c r="G28" s="30"/>
      <c r="H28" s="30"/>
      <c r="I28" s="30"/>
      <c r="J28" s="39"/>
      <c r="N28" s="38"/>
      <c r="O28" s="59" t="s">
        <v>297</v>
      </c>
      <c r="P28" s="59" t="s">
        <v>298</v>
      </c>
      <c r="Q28" s="30"/>
      <c r="R28" s="30"/>
      <c r="S28" s="30"/>
      <c r="T28" s="30"/>
      <c r="U28" s="30"/>
      <c r="V28" s="39"/>
      <c r="Z28" s="38"/>
      <c r="AA28" s="30"/>
      <c r="AB28" s="74"/>
      <c r="AC28" s="59" t="s">
        <v>640</v>
      </c>
      <c r="AD28" s="59" t="s">
        <v>642</v>
      </c>
      <c r="AE28" s="59" t="s">
        <v>644</v>
      </c>
      <c r="AF28" s="73" t="s">
        <v>688</v>
      </c>
      <c r="AH28" s="39"/>
    </row>
    <row r="29" spans="2:34" ht="13.5">
      <c r="B29" s="38"/>
      <c r="C29" s="74" t="s">
        <v>101</v>
      </c>
      <c r="D29" s="75">
        <v>10</v>
      </c>
      <c r="E29" s="30"/>
      <c r="F29" s="30"/>
      <c r="G29" s="30"/>
      <c r="H29" s="30"/>
      <c r="I29" s="30"/>
      <c r="J29" s="39"/>
      <c r="N29" s="38"/>
      <c r="O29" s="74" t="s">
        <v>101</v>
      </c>
      <c r="P29" s="75">
        <v>10</v>
      </c>
      <c r="Q29" s="30"/>
      <c r="R29" s="30"/>
      <c r="S29" s="30"/>
      <c r="T29" s="30"/>
      <c r="U29" s="30"/>
      <c r="V29" s="39"/>
      <c r="Z29" s="38"/>
      <c r="AA29" s="30"/>
      <c r="AB29" s="59" t="s">
        <v>685</v>
      </c>
      <c r="AC29" s="197">
        <v>80</v>
      </c>
      <c r="AD29" s="197">
        <v>59</v>
      </c>
      <c r="AE29" s="197">
        <v>72</v>
      </c>
      <c r="AF29" s="78">
        <f>STDEV(AC29:AE29)</f>
        <v>10.598742063723083</v>
      </c>
      <c r="AH29" s="39"/>
    </row>
    <row r="30" spans="2:34" ht="13.5">
      <c r="B30" s="38"/>
      <c r="C30" s="74" t="s">
        <v>102</v>
      </c>
      <c r="D30" s="75">
        <v>15</v>
      </c>
      <c r="E30" s="30"/>
      <c r="F30" s="30"/>
      <c r="G30" s="30"/>
      <c r="H30" s="30"/>
      <c r="I30" s="30"/>
      <c r="J30" s="39"/>
      <c r="N30" s="38"/>
      <c r="O30" s="74" t="s">
        <v>102</v>
      </c>
      <c r="P30" s="75">
        <v>15</v>
      </c>
      <c r="Q30" s="30"/>
      <c r="R30" s="30"/>
      <c r="S30" s="30"/>
      <c r="T30" s="30"/>
      <c r="U30" s="30"/>
      <c r="V30" s="39"/>
      <c r="Z30" s="38"/>
      <c r="AA30" s="30"/>
      <c r="AB30" s="59" t="s">
        <v>686</v>
      </c>
      <c r="AC30" s="197">
        <v>73</v>
      </c>
      <c r="AD30" s="197">
        <v>68</v>
      </c>
      <c r="AE30" s="197">
        <v>88</v>
      </c>
      <c r="AF30" s="78">
        <f>STDEV(AC30:AE30)</f>
        <v>10.408329997330693</v>
      </c>
      <c r="AH30" s="39"/>
    </row>
    <row r="31" spans="2:34" ht="13.5">
      <c r="B31" s="38"/>
      <c r="C31" s="74" t="s">
        <v>103</v>
      </c>
      <c r="D31" s="75">
        <v>5</v>
      </c>
      <c r="E31" s="30"/>
      <c r="F31" s="30"/>
      <c r="G31" s="30"/>
      <c r="H31" s="30"/>
      <c r="I31" s="30"/>
      <c r="J31" s="39"/>
      <c r="N31" s="38"/>
      <c r="O31" s="74" t="s">
        <v>103</v>
      </c>
      <c r="P31" s="75">
        <v>5</v>
      </c>
      <c r="Q31" s="30"/>
      <c r="R31" s="30"/>
      <c r="S31" s="30"/>
      <c r="T31" s="30"/>
      <c r="U31" s="30"/>
      <c r="V31" s="39"/>
      <c r="Z31" s="38"/>
      <c r="AA31" s="30"/>
      <c r="AB31" s="73" t="s">
        <v>687</v>
      </c>
      <c r="AC31" s="197">
        <v>59</v>
      </c>
      <c r="AD31" s="197">
        <v>98</v>
      </c>
      <c r="AE31" s="197">
        <v>65</v>
      </c>
      <c r="AF31" s="78">
        <f>STDEV(AC31:AE31)</f>
        <v>21</v>
      </c>
      <c r="AH31" s="39"/>
    </row>
    <row r="32" spans="2:34" ht="13.5">
      <c r="B32" s="38"/>
      <c r="C32" s="74" t="s">
        <v>96</v>
      </c>
      <c r="D32" s="197" t="s">
        <v>247</v>
      </c>
      <c r="E32" s="30"/>
      <c r="F32" s="30"/>
      <c r="G32" s="30"/>
      <c r="H32" s="30"/>
      <c r="I32" s="30"/>
      <c r="J32" s="39"/>
      <c r="N32" s="38"/>
      <c r="O32" s="74" t="s">
        <v>96</v>
      </c>
      <c r="P32" s="197" t="s">
        <v>247</v>
      </c>
      <c r="Q32" s="30"/>
      <c r="R32" s="30"/>
      <c r="S32" s="30"/>
      <c r="T32" s="30"/>
      <c r="U32" s="30"/>
      <c r="V32" s="39"/>
      <c r="Z32" s="38"/>
      <c r="AA32" s="30"/>
      <c r="AB32" s="30"/>
      <c r="AC32" s="30"/>
      <c r="AD32" s="30"/>
      <c r="AE32" s="30"/>
      <c r="AF32" s="30"/>
      <c r="AG32" s="30"/>
      <c r="AH32" s="39"/>
    </row>
    <row r="33" spans="2:34" ht="13.5">
      <c r="B33" s="38"/>
      <c r="C33" s="74" t="s">
        <v>95</v>
      </c>
      <c r="D33" s="77">
        <v>12</v>
      </c>
      <c r="E33" s="30"/>
      <c r="F33" s="30"/>
      <c r="G33" s="30"/>
      <c r="H33" s="30"/>
      <c r="I33" s="30"/>
      <c r="J33" s="39"/>
      <c r="N33" s="38"/>
      <c r="O33" s="74" t="s">
        <v>95</v>
      </c>
      <c r="P33" s="77">
        <v>12</v>
      </c>
      <c r="Q33" s="30"/>
      <c r="R33" s="30"/>
      <c r="S33" s="30"/>
      <c r="T33" s="30"/>
      <c r="U33" s="30"/>
      <c r="V33" s="39"/>
      <c r="Z33" s="38"/>
      <c r="AA33" s="30"/>
      <c r="AB33" s="30"/>
      <c r="AC33" s="30"/>
      <c r="AD33" s="30"/>
      <c r="AE33" s="30"/>
      <c r="AF33" s="30"/>
      <c r="AG33" s="30"/>
      <c r="AH33" s="39"/>
    </row>
    <row r="34" spans="2:34" ht="13.5">
      <c r="B34" s="38"/>
      <c r="C34" s="74" t="s">
        <v>93</v>
      </c>
      <c r="D34" s="75">
        <v>20</v>
      </c>
      <c r="E34" s="30"/>
      <c r="F34" s="30"/>
      <c r="G34" s="30"/>
      <c r="H34" s="30"/>
      <c r="I34" s="30"/>
      <c r="J34" s="39"/>
      <c r="N34" s="38"/>
      <c r="O34" s="74" t="s">
        <v>93</v>
      </c>
      <c r="P34" s="75">
        <v>20</v>
      </c>
      <c r="Q34" s="30"/>
      <c r="R34" s="30"/>
      <c r="S34" s="30"/>
      <c r="T34" s="30"/>
      <c r="U34" s="30"/>
      <c r="V34" s="39"/>
      <c r="Z34" s="38"/>
      <c r="AA34" s="30"/>
      <c r="AB34" s="30"/>
      <c r="AC34" s="30"/>
      <c r="AD34" s="30"/>
      <c r="AE34" s="30"/>
      <c r="AF34" s="30"/>
      <c r="AG34" s="30"/>
      <c r="AH34" s="39"/>
    </row>
    <row r="35" spans="2:34" ht="13.5">
      <c r="B35" s="38"/>
      <c r="C35" s="30"/>
      <c r="D35" s="30"/>
      <c r="E35" s="30"/>
      <c r="F35" s="30"/>
      <c r="G35" s="30"/>
      <c r="H35" s="30"/>
      <c r="I35" s="30"/>
      <c r="J35" s="39"/>
      <c r="N35" s="38"/>
      <c r="O35" s="30"/>
      <c r="P35" s="30"/>
      <c r="Q35" s="30"/>
      <c r="R35" s="30"/>
      <c r="S35" s="30"/>
      <c r="T35" s="30"/>
      <c r="U35" s="30"/>
      <c r="V35" s="39"/>
      <c r="Z35" s="38"/>
      <c r="AA35" s="30"/>
      <c r="AB35" s="30"/>
      <c r="AC35" s="30" t="s">
        <v>104</v>
      </c>
      <c r="AD35" s="30"/>
      <c r="AE35" s="30"/>
      <c r="AF35" s="30"/>
      <c r="AG35" s="30"/>
      <c r="AH35" s="39"/>
    </row>
    <row r="36" spans="2:34" ht="13.5">
      <c r="B36" s="38"/>
      <c r="C36" s="63" t="s">
        <v>674</v>
      </c>
      <c r="D36" s="53">
        <f>AVERAGEA(D29:D34)</f>
        <v>10.333333333333334</v>
      </c>
      <c r="E36" s="30"/>
      <c r="F36" s="30"/>
      <c r="G36" s="30"/>
      <c r="H36" s="30"/>
      <c r="I36" s="30"/>
      <c r="J36" s="39"/>
      <c r="N36" s="38"/>
      <c r="O36" s="63" t="s">
        <v>678</v>
      </c>
      <c r="P36" s="53">
        <f>COUNTA(P29:P34)</f>
        <v>6</v>
      </c>
      <c r="Q36" s="30"/>
      <c r="R36" s="30"/>
      <c r="S36" s="30"/>
      <c r="T36" s="30"/>
      <c r="U36" s="30"/>
      <c r="V36" s="39"/>
      <c r="Z36" s="38"/>
      <c r="AA36" s="30"/>
      <c r="AB36" s="30"/>
      <c r="AC36" s="30"/>
      <c r="AD36" s="30"/>
      <c r="AE36" s="30"/>
      <c r="AF36" s="30"/>
      <c r="AG36" s="30"/>
      <c r="AH36" s="39"/>
    </row>
    <row r="37" spans="2:34" ht="13.5">
      <c r="B37" s="38"/>
      <c r="C37" s="30"/>
      <c r="D37" s="30"/>
      <c r="E37" s="30"/>
      <c r="F37" s="30"/>
      <c r="G37" s="30"/>
      <c r="H37" s="30"/>
      <c r="I37" s="30"/>
      <c r="J37" s="39"/>
      <c r="N37" s="38"/>
      <c r="O37" s="30"/>
      <c r="P37" s="30"/>
      <c r="Q37" s="30"/>
      <c r="R37" s="30"/>
      <c r="S37" s="30"/>
      <c r="T37" s="30"/>
      <c r="U37" s="30"/>
      <c r="V37" s="39"/>
      <c r="Z37" s="38"/>
      <c r="AA37" s="30"/>
      <c r="AB37" s="30"/>
      <c r="AC37" s="30"/>
      <c r="AD37" s="30"/>
      <c r="AE37" s="30"/>
      <c r="AF37" s="30"/>
      <c r="AG37" s="30"/>
      <c r="AH37" s="39"/>
    </row>
    <row r="38" spans="2:34" ht="13.5">
      <c r="B38" s="38"/>
      <c r="C38" s="30" t="s">
        <v>675</v>
      </c>
      <c r="D38" s="30"/>
      <c r="G38" s="30"/>
      <c r="H38" s="30"/>
      <c r="I38" s="30"/>
      <c r="J38" s="39"/>
      <c r="N38" s="38"/>
      <c r="O38" s="30" t="s">
        <v>679</v>
      </c>
      <c r="P38" s="30"/>
      <c r="Q38" s="30"/>
      <c r="R38" s="30"/>
      <c r="S38" s="30"/>
      <c r="T38" s="30"/>
      <c r="U38" s="30"/>
      <c r="V38" s="39"/>
      <c r="Z38" s="38"/>
      <c r="AA38" s="30"/>
      <c r="AB38" s="30"/>
      <c r="AC38" s="30"/>
      <c r="AD38" s="30"/>
      <c r="AE38" s="30"/>
      <c r="AF38" s="30"/>
      <c r="AG38" s="30"/>
      <c r="AH38" s="39"/>
    </row>
    <row r="39" spans="2:34" ht="13.5">
      <c r="B39" s="38"/>
      <c r="C39" s="65" t="s">
        <v>677</v>
      </c>
      <c r="D39" s="30"/>
      <c r="E39" s="30"/>
      <c r="F39" s="30"/>
      <c r="G39" s="30"/>
      <c r="H39" s="30"/>
      <c r="I39" s="30"/>
      <c r="J39" s="39"/>
      <c r="N39" s="38"/>
      <c r="O39" s="65" t="s">
        <v>677</v>
      </c>
      <c r="P39" s="30"/>
      <c r="Q39" s="30"/>
      <c r="R39" s="30"/>
      <c r="S39" s="30"/>
      <c r="T39" s="30"/>
      <c r="U39" s="30"/>
      <c r="V39" s="39"/>
      <c r="Z39" s="38"/>
      <c r="AA39" s="30"/>
      <c r="AC39" s="30"/>
      <c r="AD39" s="30"/>
      <c r="AE39" s="30"/>
      <c r="AF39" s="30"/>
      <c r="AG39" s="30"/>
      <c r="AH39" s="39"/>
    </row>
    <row r="40" spans="2:34" ht="13.5">
      <c r="B40" s="38"/>
      <c r="C40" s="30"/>
      <c r="D40" s="30"/>
      <c r="E40" s="30"/>
      <c r="F40" s="30"/>
      <c r="G40" s="30"/>
      <c r="H40" s="30"/>
      <c r="I40" s="30"/>
      <c r="J40" s="39"/>
      <c r="N40" s="38"/>
      <c r="O40" s="30"/>
      <c r="P40" s="30"/>
      <c r="Q40" s="30"/>
      <c r="R40" s="30"/>
      <c r="S40" s="30"/>
      <c r="T40" s="30"/>
      <c r="U40" s="30"/>
      <c r="V40" s="39"/>
      <c r="Z40" s="38"/>
      <c r="AA40" s="30"/>
      <c r="AB40" s="10"/>
      <c r="AC40" s="30"/>
      <c r="AD40" s="49"/>
      <c r="AE40" s="30"/>
      <c r="AF40" s="30"/>
      <c r="AG40" s="30"/>
      <c r="AH40" s="39"/>
    </row>
    <row r="41" spans="2:34" ht="13.5">
      <c r="B41" s="38"/>
      <c r="C41" s="30"/>
      <c r="D41" s="10"/>
      <c r="E41" s="30"/>
      <c r="F41" s="49"/>
      <c r="G41" s="30"/>
      <c r="H41" s="30"/>
      <c r="I41" s="30"/>
      <c r="J41" s="39"/>
      <c r="N41" s="38"/>
      <c r="O41" s="30"/>
      <c r="P41" s="10"/>
      <c r="Q41" s="30"/>
      <c r="R41" s="49"/>
      <c r="S41" s="30"/>
      <c r="T41" s="30"/>
      <c r="U41" s="30"/>
      <c r="V41" s="39"/>
      <c r="Z41" s="38"/>
      <c r="AA41" s="30"/>
      <c r="AB41" s="30"/>
      <c r="AC41" s="30"/>
      <c r="AD41" s="30"/>
      <c r="AE41" s="30"/>
      <c r="AF41" s="30"/>
      <c r="AG41" s="30"/>
      <c r="AH41" s="39"/>
    </row>
    <row r="42" spans="2:34" ht="13.5">
      <c r="B42" s="38"/>
      <c r="C42" s="30"/>
      <c r="D42" s="30"/>
      <c r="E42" s="30"/>
      <c r="F42" s="30"/>
      <c r="G42" s="30"/>
      <c r="H42" s="30"/>
      <c r="I42" s="30"/>
      <c r="J42" s="39"/>
      <c r="N42" s="38"/>
      <c r="O42" s="30"/>
      <c r="P42" s="30"/>
      <c r="Q42" s="30"/>
      <c r="R42" s="30"/>
      <c r="S42" s="30"/>
      <c r="T42" s="30"/>
      <c r="U42" s="30"/>
      <c r="V42" s="39"/>
      <c r="Z42" s="38"/>
      <c r="AA42" s="30"/>
      <c r="AB42" s="30"/>
      <c r="AC42" s="30"/>
      <c r="AD42" s="30"/>
      <c r="AE42" s="30"/>
      <c r="AF42" s="30"/>
      <c r="AG42" s="30"/>
      <c r="AH42" s="39"/>
    </row>
    <row r="43" spans="2:34" ht="14.25" thickBot="1">
      <c r="B43" s="50"/>
      <c r="C43" s="51"/>
      <c r="D43" s="51"/>
      <c r="E43" s="51"/>
      <c r="F43" s="51"/>
      <c r="G43" s="51"/>
      <c r="H43" s="51"/>
      <c r="I43" s="51"/>
      <c r="J43" s="52"/>
      <c r="N43" s="50"/>
      <c r="O43" s="51"/>
      <c r="P43" s="51"/>
      <c r="Q43" s="51"/>
      <c r="R43" s="51"/>
      <c r="S43" s="51"/>
      <c r="T43" s="51"/>
      <c r="U43" s="51"/>
      <c r="V43" s="52"/>
      <c r="Z43" s="50"/>
      <c r="AA43" s="51"/>
      <c r="AB43" s="51"/>
      <c r="AC43" s="51"/>
      <c r="AD43" s="51"/>
      <c r="AE43" s="51"/>
      <c r="AF43" s="51"/>
      <c r="AG43" s="51"/>
      <c r="AH43" s="52"/>
    </row>
    <row r="47" ht="14.25" thickBot="1"/>
    <row r="48" spans="2:22" ht="17.25">
      <c r="B48" s="34"/>
      <c r="C48" s="35" t="s">
        <v>776</v>
      </c>
      <c r="D48" s="36"/>
      <c r="E48" s="36"/>
      <c r="F48" s="36"/>
      <c r="G48" s="36"/>
      <c r="H48" s="36"/>
      <c r="I48" s="36"/>
      <c r="J48" s="37"/>
      <c r="N48" s="34"/>
      <c r="O48" s="35" t="s">
        <v>777</v>
      </c>
      <c r="P48" s="36"/>
      <c r="Q48" s="36"/>
      <c r="R48" s="36"/>
      <c r="S48" s="36"/>
      <c r="T48" s="36"/>
      <c r="U48" s="36"/>
      <c r="V48" s="37"/>
    </row>
    <row r="49" spans="2:22" ht="13.5">
      <c r="B49" s="38"/>
      <c r="C49" s="30"/>
      <c r="D49" s="3" t="s">
        <v>105</v>
      </c>
      <c r="E49" s="30"/>
      <c r="F49" s="30"/>
      <c r="G49" s="30"/>
      <c r="H49" s="30"/>
      <c r="I49" s="30"/>
      <c r="J49" s="39"/>
      <c r="N49" s="38"/>
      <c r="O49" s="30"/>
      <c r="P49" s="3" t="s">
        <v>106</v>
      </c>
      <c r="Q49" s="30"/>
      <c r="R49" s="30"/>
      <c r="S49" s="30"/>
      <c r="T49" s="30"/>
      <c r="U49" s="30"/>
      <c r="V49" s="39"/>
    </row>
    <row r="50" spans="2:22" ht="13.5">
      <c r="B50" s="38"/>
      <c r="C50" s="30"/>
      <c r="D50" s="30"/>
      <c r="E50" s="30"/>
      <c r="F50" s="30"/>
      <c r="G50" s="30"/>
      <c r="H50" s="30"/>
      <c r="I50" s="30"/>
      <c r="J50" s="39"/>
      <c r="N50" s="38"/>
      <c r="O50" s="30"/>
      <c r="P50" s="30"/>
      <c r="Q50" s="30"/>
      <c r="R50" s="30"/>
      <c r="S50" s="30"/>
      <c r="T50" s="30"/>
      <c r="U50" s="30"/>
      <c r="V50" s="39"/>
    </row>
    <row r="51" spans="2:22" ht="13.5">
      <c r="B51" s="38"/>
      <c r="C51" s="59" t="s">
        <v>297</v>
      </c>
      <c r="D51" s="59" t="s">
        <v>298</v>
      </c>
      <c r="E51" s="30"/>
      <c r="F51" s="30"/>
      <c r="G51" s="30"/>
      <c r="H51" s="30"/>
      <c r="I51" s="30"/>
      <c r="J51" s="39"/>
      <c r="N51" s="38"/>
      <c r="O51" s="59" t="s">
        <v>297</v>
      </c>
      <c r="P51" s="59" t="s">
        <v>298</v>
      </c>
      <c r="Q51" s="30"/>
      <c r="R51" s="30"/>
      <c r="S51" s="30"/>
      <c r="T51" s="30"/>
      <c r="U51" s="30"/>
      <c r="V51" s="39"/>
    </row>
    <row r="52" spans="2:22" ht="13.5">
      <c r="B52" s="38"/>
      <c r="C52" s="74" t="s">
        <v>93</v>
      </c>
      <c r="D52" s="197">
        <v>10</v>
      </c>
      <c r="E52" s="30"/>
      <c r="F52" s="30"/>
      <c r="G52" s="30"/>
      <c r="H52" s="30"/>
      <c r="I52" s="30"/>
      <c r="J52" s="39"/>
      <c r="N52" s="38"/>
      <c r="O52" s="74" t="s">
        <v>93</v>
      </c>
      <c r="P52" s="197">
        <v>10</v>
      </c>
      <c r="Q52" s="30"/>
      <c r="R52" s="30"/>
      <c r="S52" s="30"/>
      <c r="T52" s="30"/>
      <c r="U52" s="30"/>
      <c r="V52" s="39"/>
    </row>
    <row r="53" spans="2:22" ht="13.5">
      <c r="B53" s="38"/>
      <c r="C53" s="74" t="s">
        <v>93</v>
      </c>
      <c r="D53" s="197">
        <v>15</v>
      </c>
      <c r="E53" s="30"/>
      <c r="F53" s="30"/>
      <c r="G53" s="30"/>
      <c r="H53" s="30"/>
      <c r="I53" s="30"/>
      <c r="J53" s="39"/>
      <c r="N53" s="38"/>
      <c r="O53" s="74" t="s">
        <v>93</v>
      </c>
      <c r="P53" s="197">
        <v>15</v>
      </c>
      <c r="Q53" s="30"/>
      <c r="R53" s="30"/>
      <c r="S53" s="30"/>
      <c r="T53" s="30"/>
      <c r="U53" s="30"/>
      <c r="V53" s="39"/>
    </row>
    <row r="54" spans="2:22" ht="13.5">
      <c r="B54" s="38"/>
      <c r="C54" s="74" t="s">
        <v>95</v>
      </c>
      <c r="D54" s="197">
        <v>5</v>
      </c>
      <c r="E54" s="30"/>
      <c r="F54" s="30"/>
      <c r="G54" s="30"/>
      <c r="H54" s="30"/>
      <c r="I54" s="30"/>
      <c r="J54" s="39"/>
      <c r="N54" s="38"/>
      <c r="O54" s="74" t="s">
        <v>95</v>
      </c>
      <c r="P54" s="197">
        <v>5</v>
      </c>
      <c r="Q54" s="30"/>
      <c r="R54" s="30"/>
      <c r="S54" s="30"/>
      <c r="T54" s="30"/>
      <c r="U54" s="30"/>
      <c r="V54" s="39"/>
    </row>
    <row r="55" spans="2:22" ht="13.5">
      <c r="B55" s="38"/>
      <c r="C55" s="74" t="s">
        <v>96</v>
      </c>
      <c r="D55" s="197">
        <v>10</v>
      </c>
      <c r="E55" s="30"/>
      <c r="F55" s="30"/>
      <c r="G55" s="30"/>
      <c r="H55" s="30"/>
      <c r="I55" s="30"/>
      <c r="J55" s="39"/>
      <c r="N55" s="38"/>
      <c r="O55" s="74" t="s">
        <v>96</v>
      </c>
      <c r="P55" s="197">
        <v>10</v>
      </c>
      <c r="Q55" s="30"/>
      <c r="R55" s="30"/>
      <c r="S55" s="30"/>
      <c r="T55" s="30"/>
      <c r="U55" s="30"/>
      <c r="V55" s="39"/>
    </row>
    <row r="56" spans="2:22" ht="13.5">
      <c r="B56" s="38"/>
      <c r="C56" s="74" t="s">
        <v>95</v>
      </c>
      <c r="D56" s="207">
        <v>3</v>
      </c>
      <c r="E56" s="30"/>
      <c r="F56" s="30"/>
      <c r="G56" s="30"/>
      <c r="H56" s="30"/>
      <c r="I56" s="30"/>
      <c r="J56" s="39"/>
      <c r="N56" s="38"/>
      <c r="O56" s="74" t="s">
        <v>95</v>
      </c>
      <c r="P56" s="207">
        <v>3</v>
      </c>
      <c r="Q56" s="30"/>
      <c r="R56" s="30"/>
      <c r="S56" s="30"/>
      <c r="T56" s="30"/>
      <c r="U56" s="30"/>
      <c r="V56" s="39"/>
    </row>
    <row r="57" spans="2:22" ht="13.5">
      <c r="B57" s="38"/>
      <c r="C57" s="74" t="s">
        <v>93</v>
      </c>
      <c r="D57" s="197">
        <v>20</v>
      </c>
      <c r="E57" s="30"/>
      <c r="F57" s="30"/>
      <c r="G57" s="30"/>
      <c r="H57" s="30"/>
      <c r="I57" s="30"/>
      <c r="J57" s="39"/>
      <c r="N57" s="38"/>
      <c r="O57" s="74" t="s">
        <v>93</v>
      </c>
      <c r="P57" s="197">
        <v>20</v>
      </c>
      <c r="Q57" s="30"/>
      <c r="R57" s="30"/>
      <c r="S57" s="30"/>
      <c r="T57" s="30"/>
      <c r="U57" s="30"/>
      <c r="V57" s="39"/>
    </row>
    <row r="58" spans="2:22" ht="13.5">
      <c r="B58" s="38"/>
      <c r="C58" s="30"/>
      <c r="D58" s="30"/>
      <c r="E58" s="30"/>
      <c r="F58" s="30"/>
      <c r="G58" s="30"/>
      <c r="H58" s="30"/>
      <c r="I58" s="30"/>
      <c r="J58" s="39"/>
      <c r="N58" s="38"/>
      <c r="O58" s="30"/>
      <c r="P58" s="30"/>
      <c r="Q58" s="30"/>
      <c r="R58" s="30"/>
      <c r="S58" s="30"/>
      <c r="T58" s="30"/>
      <c r="U58" s="30"/>
      <c r="V58" s="39"/>
    </row>
    <row r="59" spans="2:22" ht="13.5">
      <c r="B59" s="38"/>
      <c r="C59" s="63" t="s">
        <v>778</v>
      </c>
      <c r="D59" s="53">
        <f>MAX(D52:D57)</f>
        <v>20</v>
      </c>
      <c r="E59" s="30"/>
      <c r="F59" s="30"/>
      <c r="G59" s="30"/>
      <c r="H59" s="30"/>
      <c r="I59" s="30"/>
      <c r="J59" s="39"/>
      <c r="N59" s="38"/>
      <c r="O59" s="63" t="s">
        <v>779</v>
      </c>
      <c r="P59" s="53">
        <f>MIN(P52:P57)</f>
        <v>3</v>
      </c>
      <c r="Q59" s="30"/>
      <c r="R59" s="30"/>
      <c r="S59" s="30"/>
      <c r="T59" s="30"/>
      <c r="U59" s="30"/>
      <c r="V59" s="39"/>
    </row>
    <row r="60" spans="2:22" ht="13.5">
      <c r="B60" s="38"/>
      <c r="C60" s="30"/>
      <c r="D60" s="30"/>
      <c r="E60" s="30"/>
      <c r="F60" s="30"/>
      <c r="G60" s="30"/>
      <c r="H60" s="30"/>
      <c r="I60" s="30"/>
      <c r="J60" s="39"/>
      <c r="N60" s="38"/>
      <c r="O60" s="30"/>
      <c r="P60" s="30"/>
      <c r="Q60" s="30"/>
      <c r="R60" s="30"/>
      <c r="S60" s="30"/>
      <c r="T60" s="30"/>
      <c r="U60" s="30"/>
      <c r="V60" s="39"/>
    </row>
    <row r="61" spans="2:22" ht="13.5">
      <c r="B61" s="38"/>
      <c r="C61" s="30" t="s">
        <v>774</v>
      </c>
      <c r="D61" s="30"/>
      <c r="G61" s="30"/>
      <c r="H61" s="30"/>
      <c r="I61" s="30"/>
      <c r="J61" s="39"/>
      <c r="N61" s="38"/>
      <c r="O61" s="30" t="s">
        <v>775</v>
      </c>
      <c r="P61" s="30"/>
      <c r="S61" s="30"/>
      <c r="T61" s="30"/>
      <c r="U61" s="30"/>
      <c r="V61" s="39"/>
    </row>
    <row r="62" spans="2:22" ht="13.5">
      <c r="B62" s="38"/>
      <c r="C62" s="65" t="s">
        <v>780</v>
      </c>
      <c r="D62" s="30"/>
      <c r="E62" s="30"/>
      <c r="F62" s="30"/>
      <c r="G62" s="30"/>
      <c r="H62" s="30"/>
      <c r="I62" s="30"/>
      <c r="J62" s="39"/>
      <c r="N62" s="38"/>
      <c r="O62" s="65" t="s">
        <v>780</v>
      </c>
      <c r="P62" s="30"/>
      <c r="Q62" s="30"/>
      <c r="R62" s="30"/>
      <c r="S62" s="30"/>
      <c r="T62" s="30"/>
      <c r="U62" s="30"/>
      <c r="V62" s="39"/>
    </row>
    <row r="63" spans="2:22" ht="13.5">
      <c r="B63" s="38"/>
      <c r="C63" s="30"/>
      <c r="D63" s="30"/>
      <c r="E63" s="30"/>
      <c r="F63" s="30"/>
      <c r="G63" s="30"/>
      <c r="H63" s="30"/>
      <c r="I63" s="30"/>
      <c r="J63" s="39"/>
      <c r="N63" s="38"/>
      <c r="O63" s="30"/>
      <c r="P63" s="30"/>
      <c r="Q63" s="30"/>
      <c r="R63" s="30"/>
      <c r="S63" s="30"/>
      <c r="T63" s="30"/>
      <c r="U63" s="30"/>
      <c r="V63" s="39"/>
    </row>
    <row r="64" spans="2:22" ht="13.5">
      <c r="B64" s="38"/>
      <c r="C64" s="30"/>
      <c r="D64" s="10"/>
      <c r="E64" s="30"/>
      <c r="F64" s="49"/>
      <c r="G64" s="30"/>
      <c r="H64" s="30"/>
      <c r="I64" s="30"/>
      <c r="J64" s="39"/>
      <c r="N64" s="38"/>
      <c r="O64" s="30"/>
      <c r="P64" s="10"/>
      <c r="Q64" s="30"/>
      <c r="R64" s="49"/>
      <c r="S64" s="30"/>
      <c r="T64" s="30"/>
      <c r="U64" s="30"/>
      <c r="V64" s="39"/>
    </row>
    <row r="65" spans="2:22" ht="13.5">
      <c r="B65" s="38"/>
      <c r="C65" s="30"/>
      <c r="D65" s="30"/>
      <c r="E65" s="30"/>
      <c r="F65" s="30"/>
      <c r="G65" s="30"/>
      <c r="H65" s="30"/>
      <c r="I65" s="30"/>
      <c r="J65" s="39"/>
      <c r="N65" s="38"/>
      <c r="O65" s="30"/>
      <c r="P65" s="30"/>
      <c r="Q65" s="30"/>
      <c r="R65" s="30"/>
      <c r="S65" s="30"/>
      <c r="T65" s="30"/>
      <c r="U65" s="30"/>
      <c r="V65" s="39"/>
    </row>
    <row r="66" spans="2:22" ht="14.25" thickBot="1">
      <c r="B66" s="50"/>
      <c r="C66" s="51"/>
      <c r="D66" s="51"/>
      <c r="E66" s="51"/>
      <c r="F66" s="51"/>
      <c r="G66" s="51"/>
      <c r="H66" s="51"/>
      <c r="I66" s="51"/>
      <c r="J66" s="52"/>
      <c r="N66" s="50"/>
      <c r="O66" s="51"/>
      <c r="P66" s="51"/>
      <c r="Q66" s="51"/>
      <c r="R66" s="51"/>
      <c r="S66" s="51"/>
      <c r="T66" s="51"/>
      <c r="U66" s="51"/>
      <c r="V66" s="52"/>
    </row>
  </sheetData>
  <sheetProtection/>
  <mergeCells count="3">
    <mergeCell ref="AC14:AG14"/>
    <mergeCell ref="AC15:AG15"/>
    <mergeCell ref="AC16:AG16"/>
  </mergeCells>
  <printOptions/>
  <pageMargins left="0.787" right="0.787" top="0.984" bottom="0.984" header="0.512" footer="0.51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master</cp:lastModifiedBy>
  <dcterms:created xsi:type="dcterms:W3CDTF">2000-09-14T12:27:29Z</dcterms:created>
  <dcterms:modified xsi:type="dcterms:W3CDTF">2009-06-26T05:46:14Z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